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400" windowHeight="11655" firstSheet="3" activeTab="1"/>
  </bookViews>
  <sheets>
    <sheet name="数据看板" sheetId="1" r:id="rId1"/>
    <sheet name="成果数据录入" sheetId="2" r:id="rId2"/>
    <sheet name="基础字典" sheetId="3" r:id="rId3"/>
    <sheet name="统计分析" sheetId="4" r:id="rId4"/>
    <sheet name="使用说明" sheetId="5" r:id="rId5"/>
    <sheet name="看板-A类竞赛" sheetId="6" r:id="rId6"/>
    <sheet name="看板-非A类竞赛" sheetId="7" r:id="rId7"/>
    <sheet name="看板-大创项目" sheetId="8" r:id="rId8"/>
    <sheet name="看板-创业之星"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<sst xmlns="http://schemas.openxmlformats.org/spreadsheetml/2006/main" count="7889" uniqueCount="2682">
  <si>
    <t>大学生创新创业竞赛与大创项目数据看板</t>
  </si>
  <si>
    <t>累计成果数</t>
  </si>
  <si>
    <t>A类竞赛</t>
  </si>
  <si>
    <t>非A类竞赛</t>
  </si>
  <si>
    <t>创业之星</t>
  </si>
  <si>
    <t>大创立项</t>
  </si>
  <si>
    <t>国家级成果</t>
  </si>
  <si>
    <t>省级成果</t>
  </si>
  <si>
    <t>校级成果</t>
  </si>
  <si>
    <t>年度趋势图、类别结构图和等级结构图请在“统计分析”页查看并右键导出；所有录入数据支持筛选、复制、导出。</t>
  </si>
  <si>
    <t>近年成果趋势摘要</t>
  </si>
  <si>
    <t>年份</t>
  </si>
  <si>
    <t>成果总数</t>
  </si>
  <si>
    <t>分类数据看板入口（新增）</t>
  </si>
  <si>
    <t>看板名称</t>
  </si>
  <si>
    <t>统计对象</t>
  </si>
  <si>
    <t>主要分析内容</t>
  </si>
  <si>
    <t>使用说明</t>
  </si>
  <si>
    <t>看板-A类竞赛</t>
  </si>
  <si>
    <t>中国国际大学生创新大赛、挑战杯、创青春等A类竞赛</t>
  </si>
  <si>
    <t>年度趋势、级别结构、奖项结构、赛事分布、项目方向</t>
  </si>
  <si>
    <t>新增录入后自动更新，可右键图表导出</t>
  </si>
  <si>
    <t>看板-非A类竞赛</t>
  </si>
  <si>
    <t>行业赛、专项赛、企业命题赛等非A类竞赛</t>
  </si>
  <si>
    <t>年度趋势、级别结构、奖项结构、项目方向</t>
  </si>
  <si>
    <t>用于统计A类之外的竞赛成果</t>
  </si>
  <si>
    <t>看板-大创项目</t>
  </si>
  <si>
    <t>国家级、省级、校级大创立项及结项</t>
  </si>
  <si>
    <t>年度趋势、立项等级、结项等级、项目方向</t>
  </si>
  <si>
    <t>用于大创全过程数据分析</t>
  </si>
  <si>
    <t>看板-创业之星</t>
  </si>
  <si>
    <t>福建省大学生创业之星</t>
  </si>
  <si>
    <t>年度趋势、荣誉等级、成果级别、项目方向</t>
  </si>
  <si>
    <t>作为专项荣誉单独统计</t>
  </si>
  <si>
    <t>记录ID</t>
  </si>
  <si>
    <t>项目名称</t>
  </si>
  <si>
    <t>成果大类</t>
  </si>
  <si>
    <t>赛事/项目名称</t>
  </si>
  <si>
    <t>规范赛事名称</t>
  </si>
  <si>
    <t>历史名称/届次</t>
  </si>
  <si>
    <t>竞赛口径</t>
  </si>
  <si>
    <t>成果级别</t>
  </si>
  <si>
    <t>原始奖项/立项等级</t>
  </si>
  <si>
    <t>标准化成果等级</t>
  </si>
  <si>
    <t>奖项体系</t>
  </si>
  <si>
    <t>是否获奖/立项</t>
  </si>
  <si>
    <t>学生负责人</t>
  </si>
  <si>
    <t>学号</t>
  </si>
  <si>
    <t>团队成员</t>
  </si>
  <si>
    <t>指导教师</t>
  </si>
  <si>
    <t>所属专业</t>
  </si>
  <si>
    <t>所属年级</t>
  </si>
  <si>
    <t>项目方向</t>
  </si>
  <si>
    <t>项目类型</t>
  </si>
  <si>
    <t>是否转化大创</t>
  </si>
  <si>
    <t>是否转化竞赛</t>
  </si>
  <si>
    <t>是否注册公司</t>
  </si>
  <si>
    <t>是否有知识产权</t>
  </si>
  <si>
    <t>项目状态</t>
  </si>
  <si>
    <t>证书/文件编号</t>
  </si>
  <si>
    <t>支撑材料链接</t>
  </si>
  <si>
    <t>备注</t>
  </si>
  <si>
    <t>录入日期</t>
  </si>
  <si>
    <t>R2017-001</t>
  </si>
  <si>
    <t>“城归”返乡创业催生新的人口红利——基于福建省连城县调查研究</t>
  </si>
  <si>
    <t>挑战杯全国大学生课外学术科技作品竞赛</t>
  </si>
  <si>
    <t>第十五届挑战杯全国大学生课外学术科技作品竞赛</t>
  </si>
  <si>
    <r>
      <rPr>
        <sz val="11"/>
        <rFont val="宋体"/>
        <charset val="134"/>
      </rPr>
      <t>第十五届</t>
    </r>
    <r>
      <rPr>
        <sz val="11"/>
        <rFont val="Carlito"/>
        <charset val="134"/>
      </rPr>
      <t>/</t>
    </r>
    <r>
      <rPr>
        <sz val="11"/>
        <rFont val="宋体"/>
        <charset val="134"/>
      </rPr>
      <t>国赛</t>
    </r>
  </si>
  <si>
    <t>国家级</t>
  </si>
  <si>
    <t>三等奖</t>
  </si>
  <si>
    <t>高等级成果</t>
  </si>
  <si>
    <t>特一二三体系</t>
  </si>
  <si>
    <t>是</t>
  </si>
  <si>
    <t>詹珍辉</t>
  </si>
  <si>
    <t>IBT17001</t>
  </si>
  <si>
    <t>潘鑫、于子茜、王怡、陈聪、邱小洁、陈旖旎、任纯璐</t>
  </si>
  <si>
    <t>连智华</t>
  </si>
  <si>
    <t>市场营销</t>
  </si>
  <si>
    <r>
      <rPr>
        <sz val="11"/>
        <rFont val="Carlito"/>
        <charset val="134"/>
      </rPr>
      <t>2014</t>
    </r>
    <r>
      <rPr>
        <sz val="11"/>
        <rFont val="宋体"/>
        <charset val="134"/>
      </rPr>
      <t>级</t>
    </r>
  </si>
  <si>
    <t>乡村振兴</t>
  </si>
  <si>
    <t>创新训练</t>
  </si>
  <si>
    <t>否</t>
  </si>
  <si>
    <t>已获奖</t>
  </si>
  <si>
    <t>示例证书001</t>
  </si>
  <si>
    <t>请粘贴文件链接或网盘链接</t>
  </si>
  <si>
    <t>示例数据，可删除</t>
  </si>
  <si>
    <t>R2017-002</t>
  </si>
  <si>
    <t>如何造就“助凤展翅，引凤还巢”——福建省农民工返乡创业现状调查与反思</t>
  </si>
  <si>
    <r>
      <rPr>
        <sz val="11"/>
        <color theme="1"/>
        <rFont val="宋体"/>
        <charset val="134"/>
      </rPr>
      <t>第十五届</t>
    </r>
    <r>
      <rPr>
        <sz val="11"/>
        <rFont val="Carlito"/>
        <charset val="134"/>
      </rPr>
      <t>/</t>
    </r>
    <r>
      <rPr>
        <sz val="11"/>
        <rFont val="宋体"/>
        <charset val="134"/>
      </rPr>
      <t>省赛</t>
    </r>
  </si>
  <si>
    <t>省级</t>
  </si>
  <si>
    <t>二等奖</t>
  </si>
  <si>
    <t>中等级成果</t>
  </si>
  <si>
    <t>MKT21001</t>
  </si>
  <si>
    <t>王怡、潘鑫、于子茜、邱小洁、陈旖旎、陈聪、任纯璐</t>
  </si>
  <si>
    <t>连智华、张媚、陈财林</t>
  </si>
  <si>
    <t>示例证书002</t>
  </si>
  <si>
    <t>R2017-003</t>
  </si>
  <si>
    <t>新生代员工可雇佣力模型的解构及其作用机理：基于职场新常态下的探索与实证研究</t>
  </si>
  <si>
    <r>
      <rPr>
        <sz val="11"/>
        <rFont val="宋体"/>
        <charset val="134"/>
      </rPr>
      <t>第十五届</t>
    </r>
    <r>
      <rPr>
        <sz val="11"/>
        <rFont val="Carlito"/>
        <charset val="134"/>
      </rPr>
      <t>/</t>
    </r>
    <r>
      <rPr>
        <sz val="11"/>
        <rFont val="宋体"/>
        <charset val="134"/>
      </rPr>
      <t>省赛</t>
    </r>
  </si>
  <si>
    <t>一般成果</t>
  </si>
  <si>
    <t>潘鑫</t>
  </si>
  <si>
    <t>IBM24001</t>
  </si>
  <si>
    <t>盖怡然、詹振辉、陈旖旎、于子茜任纯路、弓彦辅、孙松</t>
  </si>
  <si>
    <t>连智华、刘丰、高璐</t>
  </si>
  <si>
    <t>国际经济与贸易</t>
  </si>
  <si>
    <t>就业能力</t>
  </si>
  <si>
    <t>示例证书003</t>
  </si>
  <si>
    <t>R2017-006</t>
  </si>
  <si>
    <t>基于“免费”交通的线上线下共享广告模式</t>
  </si>
  <si>
    <t>大学生创新创业训练计划</t>
  </si>
  <si>
    <t>2017年大学生创新创业训练计划</t>
  </si>
  <si>
    <t>国家级立项</t>
  </si>
  <si>
    <t>立项成果</t>
  </si>
  <si>
    <t>立项体系</t>
  </si>
  <si>
    <t>章掀嶂</t>
  </si>
  <si>
    <t>李伟铭、张晓敏、夏依清、洪珍珍、贾婷婷、方 丽琼、舒圣芳、倪海松、陆本旭</t>
  </si>
  <si>
    <t>盛忠文、柯富贵、杨聪彬</t>
  </si>
  <si>
    <t>已结项</t>
  </si>
  <si>
    <t>R2017-007</t>
  </si>
  <si>
    <t>潘鑫、于子茜、盖怡然、阮林洁</t>
  </si>
  <si>
    <t>R2017-008</t>
  </si>
  <si>
    <t>“埭美古民居、民俗”（全国重点文物保护单位）的影像数字化留存与传播研究</t>
  </si>
  <si>
    <t>省级立项</t>
  </si>
  <si>
    <t>R2017-009</t>
  </si>
  <si>
    <t>大学生交友旅行分销平台</t>
  </si>
  <si>
    <t>R2017-010</t>
  </si>
  <si>
    <t>泥土共和项目</t>
  </si>
  <si>
    <t>R2017-011</t>
  </si>
  <si>
    <t>鼓浪屿民宿问题的实证研究</t>
  </si>
  <si>
    <t>校级</t>
  </si>
  <si>
    <t>校级立项</t>
  </si>
  <si>
    <t>R2017-012</t>
  </si>
  <si>
    <t>智能茶杯</t>
  </si>
  <si>
    <t>R2018-001</t>
  </si>
  <si>
    <r>
      <rPr>
        <sz val="11"/>
        <color theme="1"/>
        <rFont val="宋体"/>
        <charset val="134"/>
      </rPr>
      <t>冻品云</t>
    </r>
    <r>
      <rPr>
        <sz val="11"/>
        <color theme="1"/>
        <rFont val="Carlito"/>
        <charset val="134"/>
      </rPr>
      <t>—</t>
    </r>
    <r>
      <rPr>
        <sz val="11"/>
        <color theme="1"/>
        <rFont val="宋体"/>
        <charset val="134"/>
      </rPr>
      <t>中国餐饮食材自营电商的创领者</t>
    </r>
  </si>
  <si>
    <t>中国国际大学生创新大赛</t>
  </si>
  <si>
    <t>第四届中国国际"互联网+"大学生创新创业大赛</t>
  </si>
  <si>
    <r>
      <rPr>
        <sz val="11"/>
        <color theme="1"/>
        <rFont val="宋体"/>
        <charset val="134"/>
      </rPr>
      <t>第四届</t>
    </r>
    <r>
      <rPr>
        <sz val="11"/>
        <color theme="1"/>
        <rFont val="Carlito"/>
        <charset val="134"/>
      </rPr>
      <t>/</t>
    </r>
    <r>
      <rPr>
        <sz val="11"/>
        <color theme="1"/>
        <rFont val="宋体"/>
        <charset val="134"/>
      </rPr>
      <t>国赛</t>
    </r>
  </si>
  <si>
    <t>银奖</t>
  </si>
  <si>
    <t>符圣彪</t>
  </si>
  <si>
    <t>裴思源、覃科杰、邱小洁、封耀焯、叶彦之、肖联辉、潘妍、蔡鸿晖、李林宗、王祉旭、王旭涵、金昌诚、王震霆、李崟嵚、庞雨沁、阮林洁</t>
  </si>
  <si>
    <t>连智华、高璐</t>
  </si>
  <si>
    <t>R2018-002</t>
  </si>
  <si>
    <t>乡筹—现代农业+文化旅游创业项目</t>
  </si>
  <si>
    <r>
      <rPr>
        <sz val="11"/>
        <color theme="1"/>
        <rFont val="宋体"/>
        <charset val="134"/>
      </rPr>
      <t>第四届</t>
    </r>
    <r>
      <rPr>
        <sz val="11"/>
        <color theme="1"/>
        <rFont val="Carlito"/>
        <charset val="134"/>
      </rPr>
      <t>/</t>
    </r>
    <r>
      <rPr>
        <sz val="11"/>
        <color theme="1"/>
        <rFont val="宋体"/>
        <charset val="134"/>
      </rPr>
      <t>省赛</t>
    </r>
  </si>
  <si>
    <t>刘宇</t>
  </si>
  <si>
    <t>王建聪、曹晓玉、张哲、余思佳、余邵千贝、阮林洁、丁明亮、王昌隆、段树峰、谭黎淇、陈昱西、陈翔、连跃翔、李怡、潘云旭、廖晨夙、宋梓锋、王旭涵</t>
  </si>
  <si>
    <t>R2018-003</t>
  </si>
  <si>
    <t>千喜卤鸭</t>
  </si>
  <si>
    <t>铜奖</t>
  </si>
  <si>
    <t>柳煜</t>
  </si>
  <si>
    <t>白云飞、段树峰、郭秋婷、宋赵龙煊、阮林洁、郑策、蔡抗抗、潘云旭、王祉旭、李怡、刑晓东、张倍溶、贾秋玥、邱祥禹、黄雅琪、连跃翔</t>
  </si>
  <si>
    <t>R2018-004</t>
  </si>
  <si>
    <t>“渔管家”水产养殖监测系统</t>
  </si>
  <si>
    <t>郑诚</t>
  </si>
  <si>
    <t>夏仁爱、刘远洋、郭蕾、刘兴金、张晶晶、周清凌、麦栋斌、邵雨卿、郭滨、颜瑾、林雯雯、张晓青</t>
  </si>
  <si>
    <t>R2018-005</t>
  </si>
  <si>
    <t>乡筹——现代农业+文化旅游创业项目</t>
  </si>
  <si>
    <t>创青春中国青年创新创业大赛</t>
  </si>
  <si>
    <t>第三届创青春中国青年创新创业大赛</t>
  </si>
  <si>
    <r>
      <rPr>
        <sz val="11"/>
        <color theme="1"/>
        <rFont val="宋体"/>
        <charset val="134"/>
      </rPr>
      <t>第三届</t>
    </r>
    <r>
      <rPr>
        <sz val="11"/>
        <color theme="1"/>
        <rFont val="Carlito"/>
        <charset val="134"/>
      </rPr>
      <t>/</t>
    </r>
    <r>
      <rPr>
        <sz val="11"/>
        <color theme="1"/>
        <rFont val="宋体"/>
        <charset val="134"/>
      </rPr>
      <t>国赛</t>
    </r>
  </si>
  <si>
    <t>黄浩、张哲、曹晓玉、余思佳、谭黎淇、陈昱西、王建聪、余邵千贝</t>
  </si>
  <si>
    <t>R2018-006</t>
  </si>
  <si>
    <t>段树峰、阮林洁、郭秋婷、王祉旭、蔡抗抗、白云飞、宋赵龙煊、潘云旭、黄雅琪、张倍溶、邢晓东、邱祥禹、李怡、连跃翔、贾秋玥</t>
  </si>
  <si>
    <t>连智华、柳志鹏</t>
  </si>
  <si>
    <t>R2018-007</t>
  </si>
  <si>
    <t>追光者—萤火公益</t>
  </si>
  <si>
    <r>
      <rPr>
        <sz val="11"/>
        <color theme="1"/>
        <rFont val="宋体"/>
        <charset val="134"/>
      </rPr>
      <t>第三届</t>
    </r>
    <r>
      <rPr>
        <sz val="11"/>
        <color theme="1"/>
        <rFont val="Carlito"/>
        <charset val="134"/>
      </rPr>
      <t>/</t>
    </r>
    <r>
      <rPr>
        <sz val="11"/>
        <color theme="1"/>
        <rFont val="宋体"/>
        <charset val="134"/>
      </rPr>
      <t>省赛</t>
    </r>
  </si>
  <si>
    <t>肖联辉</t>
  </si>
  <si>
    <t>王辰、陆竹清、王祉旭、潘云旭、白云飞、黄靓琳、李林宗、宋赵龙煊、王震霆</t>
  </si>
  <si>
    <t>R2018-008</t>
  </si>
  <si>
    <t>“益家人”老年知识及健康管理公益服务项目</t>
  </si>
  <si>
    <t>李林宗</t>
  </si>
  <si>
    <t>王辰、肖联辉、白云飞、潘云旭、宋赵龙煊、陆竹清、王祉旭、王震霆、黄靓琳</t>
  </si>
  <si>
    <t>R2018-009</t>
  </si>
  <si>
    <t>瓜宝助农</t>
  </si>
  <si>
    <t>吴恒</t>
  </si>
  <si>
    <t>阮林洁、游晓晴、林卓杰</t>
  </si>
  <si>
    <t>R2018-010</t>
  </si>
  <si>
    <t>福安市福喜电子有限公司</t>
  </si>
  <si>
    <t>段树峰、阮林洁、郭秋婷、王祉旭、蔡抗抗、白云飞、宋赵龙煊、潘云旭、黄雅琪</t>
  </si>
  <si>
    <t>高璐</t>
  </si>
  <si>
    <t>R2018-011</t>
  </si>
  <si>
    <t>Fit-Guard智能应变传感系统集成解决方案</t>
  </si>
  <si>
    <t>2018年大学生创新创业训练计划</t>
  </si>
  <si>
    <t>阮林洁</t>
  </si>
  <si>
    <t>肖联辉、王祉旭、连跃翔、邢晓东</t>
  </si>
  <si>
    <t>连智华、李鹏</t>
  </si>
  <si>
    <t>R2018-012</t>
  </si>
  <si>
    <t>社会网络视阈下视觉营销对消费者冲动性购买的诱发机制研究</t>
  </si>
  <si>
    <t>R2018-013</t>
  </si>
  <si>
    <t>“一带一路”背景下基于闽南文化的文创产品开发</t>
  </si>
  <si>
    <t>R2018-014</t>
  </si>
  <si>
    <t>Stranger-ship多样活动 &amp; 动态参与的半熟人社交平台</t>
  </si>
  <si>
    <t>R2018-015</t>
  </si>
  <si>
    <t>基于人类情感化需求研究下的宠物餐厅</t>
  </si>
  <si>
    <t>R2018-016</t>
  </si>
  <si>
    <t>基于文化符号的文创产品研发基地</t>
  </si>
  <si>
    <t>R2018-017</t>
  </si>
  <si>
    <t>模拟驾考体验馆</t>
  </si>
  <si>
    <t>R2018-018</t>
  </si>
  <si>
    <t>轻小型垂直起降无人飞行器研究</t>
  </si>
  <si>
    <t>R2018-019</t>
  </si>
  <si>
    <t>双波长比值光谱法测定饮料中的色素</t>
  </si>
  <si>
    <t>R2018-020</t>
  </si>
  <si>
    <t>探寻生物海洋资源利用及可持续发展模式——以福建六鳌为例</t>
  </si>
  <si>
    <t>R2018-021</t>
  </si>
  <si>
    <t>我家有大厨---“有机食材&amp;透明厨房”轻奢美味共享平台</t>
  </si>
  <si>
    <t>R2018-022</t>
  </si>
  <si>
    <t>移动互联网下高校信息化服务平台的建设</t>
  </si>
  <si>
    <t>R2018-023</t>
  </si>
  <si>
    <t>智慧食堂小程序</t>
  </si>
  <si>
    <t>R2018-024</t>
  </si>
  <si>
    <t>大学生“创业之星”评选</t>
  </si>
  <si>
    <t>第七届福建省大学生创业之星</t>
  </si>
  <si>
    <t>第七届</t>
  </si>
  <si>
    <t>其他</t>
  </si>
  <si>
    <t>创业之星标兵</t>
  </si>
  <si>
    <t>顶级成果</t>
  </si>
  <si>
    <t>荣誉称号体系</t>
  </si>
  <si>
    <t>R2018-025</t>
  </si>
  <si>
    <t>厦门纯在文化传媒有限公司</t>
  </si>
  <si>
    <t>康昌培</t>
  </si>
  <si>
    <t>R2019-001</t>
  </si>
  <si>
    <t>奇迹山：聚合短视频 内容生态的赋能者</t>
  </si>
  <si>
    <t>第五届中国国际"互联网+"大学生创新创业大赛</t>
  </si>
  <si>
    <r>
      <rPr>
        <sz val="11"/>
        <color theme="1"/>
        <rFont val="宋体"/>
        <charset val="134"/>
      </rPr>
      <t>第五届</t>
    </r>
    <r>
      <rPr>
        <sz val="11"/>
        <color theme="1"/>
        <rFont val="Carlito"/>
        <charset val="134"/>
      </rPr>
      <t>/</t>
    </r>
    <r>
      <rPr>
        <sz val="11"/>
        <color theme="1"/>
        <rFont val="宋体"/>
        <charset val="134"/>
      </rPr>
      <t>国赛</t>
    </r>
  </si>
  <si>
    <t>杨浩</t>
  </si>
  <si>
    <t>仇硕、王语、金昌诚、左伟唯、毛一坤、郭晓卉、方一雯、简涔玲、王昌隆、刘琳、陈亭羽</t>
  </si>
  <si>
    <t>连智华、姚祖婵</t>
  </si>
  <si>
    <t>R2019-002</t>
  </si>
  <si>
    <t>32 车管家——助力中小货运个体的省钱管家</t>
  </si>
  <si>
    <t>魏煜澎</t>
  </si>
  <si>
    <t>陈尧、上官曦昂、陈劲平、李天歌、陈俊宇、于泽源、王希帅、邵长茹、黄子秦、王骏毅、蓝俊杰、刘玉玲</t>
  </si>
  <si>
    <t>连智华、姚祖婵、付胜勇</t>
  </si>
  <si>
    <t>R2019-003</t>
  </si>
  <si>
    <t>中天创客——“两头在外”电商扶贫模式打通东西部发展 藩篱</t>
  </si>
  <si>
    <r>
      <rPr>
        <sz val="11"/>
        <color theme="1"/>
        <rFont val="宋体"/>
        <charset val="134"/>
      </rPr>
      <t>第五届</t>
    </r>
    <r>
      <rPr>
        <sz val="11"/>
        <color theme="1"/>
        <rFont val="Carlito"/>
        <charset val="134"/>
      </rPr>
      <t>/</t>
    </r>
    <r>
      <rPr>
        <sz val="11"/>
        <color theme="1"/>
        <rFont val="宋体"/>
        <charset val="134"/>
      </rPr>
      <t>省赛</t>
    </r>
  </si>
  <si>
    <t>陈玉萍</t>
  </si>
  <si>
    <t>邓国智、孙琦、王昌隆、程平平、封耀焯、邢晓东、张颖、王雷、黄曾顷丰、刘鹏州、李怡、陈超英、吕乐、左伟唯、陈艺薇</t>
  </si>
  <si>
    <t>R2019-004</t>
  </si>
  <si>
    <t>关不掉抖音，究竟是谁的错?­一一短视频视阖下网络新生代群体文化堕落现象的探究</t>
  </si>
  <si>
    <t>第十六届挑战杯全国大学生课外学术科技作品竞赛</t>
  </si>
  <si>
    <r>
      <rPr>
        <sz val="11"/>
        <color theme="1"/>
        <rFont val="宋体"/>
        <charset val="134"/>
      </rPr>
      <t>第十六届</t>
    </r>
    <r>
      <rPr>
        <sz val="11"/>
        <color theme="1"/>
        <rFont val="Carlito"/>
        <charset val="134"/>
      </rPr>
      <t>/</t>
    </r>
    <r>
      <rPr>
        <sz val="11"/>
        <color theme="1"/>
        <rFont val="宋体"/>
        <charset val="134"/>
      </rPr>
      <t>国赛</t>
    </r>
  </si>
  <si>
    <t>王昌隆</t>
  </si>
  <si>
    <t>李怡、张穎、王雷、程平平、黄曾顷车、封耀焯、左伟唯</t>
  </si>
  <si>
    <t>R2019-005</t>
  </si>
  <si>
    <t>“城归”返乡创业的价值底蕴及现实构建研究一一基于福建省精准扶贫实践的调查与思考</t>
  </si>
  <si>
    <r>
      <rPr>
        <sz val="11"/>
        <color theme="1"/>
        <rFont val="宋体"/>
        <charset val="134"/>
      </rPr>
      <t>第十六届</t>
    </r>
    <r>
      <rPr>
        <sz val="11"/>
        <color theme="1"/>
        <rFont val="Carlito"/>
        <charset val="134"/>
      </rPr>
      <t>/</t>
    </r>
    <r>
      <rPr>
        <sz val="11"/>
        <color theme="1"/>
        <rFont val="宋体"/>
        <charset val="134"/>
      </rPr>
      <t>省赛</t>
    </r>
  </si>
  <si>
    <t>刑晓东</t>
  </si>
  <si>
    <t>黄曾顷丰、刘禹泽、李怡、左伟唯</t>
  </si>
  <si>
    <t>R2019-006</t>
  </si>
  <si>
    <t>新时代城市品牌传播的短视频元素应用——基于正定县经验的探索</t>
  </si>
  <si>
    <t>邱国悦</t>
  </si>
  <si>
    <t>李娜、王晨、曾金宇、冯欣、丁明亮</t>
  </si>
  <si>
    <t>R2019-007</t>
  </si>
  <si>
    <t>“美好生活创造者”的职业获得感及与份认同研究——基于884名快递小哥的调查</t>
  </si>
  <si>
    <t>程平平</t>
  </si>
  <si>
    <t>刘鹏州、封耀焯</t>
  </si>
  <si>
    <t>R2019-008</t>
  </si>
  <si>
    <t>“供给侧”深化改革下如何增强微观主体活力——基于瑞幸的调查与反思</t>
  </si>
  <si>
    <t>吴宗荣</t>
  </si>
  <si>
    <t>黄璇、唐丽云、周晓婕、刘瑞希</t>
  </si>
  <si>
    <t>R2019-009</t>
  </si>
  <si>
    <t>电商精准扶贫新模式——基于拼多多助农经验的研究与思考</t>
  </si>
  <si>
    <t>郭晓卉</t>
  </si>
  <si>
    <t>方一雯、陈钦、罗财宏、林辉</t>
  </si>
  <si>
    <t>R2019-010</t>
  </si>
  <si>
    <t>“万芳”传统美食跨境万里飘香扶贫--创新营销及跨境电商创新训练</t>
  </si>
  <si>
    <t>2019年大学生创新创业训练计划</t>
  </si>
  <si>
    <t>刘舒霖</t>
  </si>
  <si>
    <t>曾晶蓥、张颖</t>
  </si>
  <si>
    <t>R2019-011</t>
  </si>
  <si>
    <t>“综创兴乡”综合创新振兴偏乡——厦漳湖显乡镇综合振兴创业计划</t>
  </si>
  <si>
    <t>吕伟煌</t>
  </si>
  <si>
    <r>
      <t>孙</t>
    </r>
    <r>
      <rPr>
        <sz val="11"/>
        <color theme="1"/>
        <rFont val="Carlito"/>
        <charset val="134"/>
      </rPr>
      <t xml:space="preserve"> </t>
    </r>
    <r>
      <rPr>
        <sz val="11"/>
        <color theme="1"/>
        <rFont val="宋体"/>
        <charset val="134"/>
      </rPr>
      <t>湘、许蜀闽、朱伟铭、肖</t>
    </r>
    <r>
      <rPr>
        <sz val="11"/>
        <color theme="1"/>
        <rFont val="Carlito"/>
        <charset val="134"/>
      </rPr>
      <t xml:space="preserve"> </t>
    </r>
    <r>
      <rPr>
        <sz val="11"/>
        <color theme="1"/>
        <rFont val="宋体"/>
        <charset val="134"/>
      </rPr>
      <t>蝶、徐珂歆、邢朔铭、徐一铭、刘海妮、杨紫诺、封宇宏、钱昊煜、郑鼎亮、黄山、高者</t>
    </r>
  </si>
  <si>
    <t>R2019-012</t>
  </si>
  <si>
    <t>VR技术在网络教学中的应用</t>
  </si>
  <si>
    <t>蔡英杰</t>
  </si>
  <si>
    <r>
      <t>刘家璇、李心如、李祥宁、杨诗慧、夏</t>
    </r>
    <r>
      <rPr>
        <sz val="11"/>
        <color theme="1"/>
        <rFont val="Carlito"/>
        <charset val="134"/>
      </rPr>
      <t xml:space="preserve"> </t>
    </r>
    <r>
      <rPr>
        <sz val="11"/>
        <color theme="1"/>
        <rFont val="宋体"/>
        <charset val="134"/>
      </rPr>
      <t>翀、翁顺怡、陈思宁、李俊洁、李云帆、刘炫彤、何锶涵、郭珈亦</t>
    </r>
  </si>
  <si>
    <t>R2019-013</t>
  </si>
  <si>
    <t>搭建O2O模式的社交综合宠物服务平台</t>
  </si>
  <si>
    <t>李祥宁、黄晓玲、朱婧意、何锦成、梁嘉歆、王曦雯、路景雯、陈金龙、李德兰、陈晓勇、张媛媛、黄梓文棋</t>
  </si>
  <si>
    <t>R2019-014</t>
  </si>
  <si>
    <t>读“心”专家——关于女性安全防护的创新型研究</t>
  </si>
  <si>
    <t>林永胜</t>
  </si>
  <si>
    <t>许蜀闽、朱伟铭、高者、彭辰、张为凡、郭珈亦、蒋其峰、周子琳、孙启尧、周昕洋、黄山、肖晓琳</t>
  </si>
  <si>
    <t>R2019-015</t>
  </si>
  <si>
    <t>高校早餐云服务</t>
  </si>
  <si>
    <t>张钧</t>
  </si>
  <si>
    <r>
      <t>钟惠</t>
    </r>
    <r>
      <rPr>
        <sz val="11"/>
        <color theme="1"/>
        <rFont val="Carlito"/>
        <charset val="134"/>
      </rPr>
      <t>,</t>
    </r>
    <r>
      <rPr>
        <sz val="11"/>
        <color theme="1"/>
        <rFont val="宋体"/>
        <charset val="134"/>
      </rPr>
      <t>朱伟铭</t>
    </r>
    <r>
      <rPr>
        <sz val="11"/>
        <color theme="1"/>
        <rFont val="Carlito"/>
        <charset val="134"/>
      </rPr>
      <t>,</t>
    </r>
    <r>
      <rPr>
        <sz val="11"/>
        <color theme="1"/>
        <rFont val="宋体"/>
        <charset val="134"/>
      </rPr>
      <t>肖蝶</t>
    </r>
    <r>
      <rPr>
        <sz val="11"/>
        <color theme="1"/>
        <rFont val="Carlito"/>
        <charset val="134"/>
      </rPr>
      <t>,</t>
    </r>
    <r>
      <rPr>
        <sz val="11"/>
        <color theme="1"/>
        <rFont val="宋体"/>
        <charset val="134"/>
      </rPr>
      <t>黄山</t>
    </r>
    <r>
      <rPr>
        <sz val="11"/>
        <color theme="1"/>
        <rFont val="Carlito"/>
        <charset val="134"/>
      </rPr>
      <t>,</t>
    </r>
    <r>
      <rPr>
        <sz val="11"/>
        <color theme="1"/>
        <rFont val="宋体"/>
        <charset val="134"/>
      </rPr>
      <t>印媛</t>
    </r>
    <r>
      <rPr>
        <sz val="11"/>
        <color theme="1"/>
        <rFont val="Carlito"/>
        <charset val="134"/>
      </rPr>
      <t>,</t>
    </r>
    <r>
      <rPr>
        <sz val="11"/>
        <color theme="1"/>
        <rFont val="宋体"/>
        <charset val="134"/>
      </rPr>
      <t>郑鼎亮</t>
    </r>
    <r>
      <rPr>
        <sz val="11"/>
        <color theme="1"/>
        <rFont val="Carlito"/>
        <charset val="134"/>
      </rPr>
      <t>,</t>
    </r>
    <r>
      <rPr>
        <sz val="11"/>
        <color theme="1"/>
        <rFont val="宋体"/>
        <charset val="134"/>
      </rPr>
      <t>陈虹酉</t>
    </r>
    <r>
      <rPr>
        <sz val="11"/>
        <color theme="1"/>
        <rFont val="Carlito"/>
        <charset val="134"/>
      </rPr>
      <t>,</t>
    </r>
    <r>
      <rPr>
        <sz val="11"/>
        <color theme="1"/>
        <rFont val="宋体"/>
        <charset val="134"/>
      </rPr>
      <t>谢垚驰</t>
    </r>
    <r>
      <rPr>
        <sz val="11"/>
        <color theme="1"/>
        <rFont val="Carlito"/>
        <charset val="134"/>
      </rPr>
      <t>,</t>
    </r>
    <r>
      <rPr>
        <sz val="11"/>
        <color theme="1"/>
        <rFont val="宋体"/>
        <charset val="134"/>
      </rPr>
      <t>蔡静怡</t>
    </r>
    <r>
      <rPr>
        <sz val="11"/>
        <color theme="1"/>
        <rFont val="Carlito"/>
        <charset val="134"/>
      </rPr>
      <t>,</t>
    </r>
    <r>
      <rPr>
        <sz val="11"/>
        <color theme="1"/>
        <rFont val="宋体"/>
        <charset val="134"/>
      </rPr>
      <t>牛青雅</t>
    </r>
    <r>
      <rPr>
        <sz val="11"/>
        <color theme="1"/>
        <rFont val="Carlito"/>
        <charset val="134"/>
      </rPr>
      <t>,</t>
    </r>
    <r>
      <rPr>
        <sz val="11"/>
        <color theme="1"/>
        <rFont val="宋体"/>
        <charset val="134"/>
      </rPr>
      <t>林志鸿</t>
    </r>
    <r>
      <rPr>
        <sz val="11"/>
        <color theme="1"/>
        <rFont val="Carlito"/>
        <charset val="134"/>
      </rPr>
      <t>,</t>
    </r>
    <r>
      <rPr>
        <sz val="11"/>
        <color theme="1"/>
        <rFont val="宋体"/>
        <charset val="134"/>
      </rPr>
      <t>邵奕乔</t>
    </r>
    <r>
      <rPr>
        <sz val="11"/>
        <color theme="1"/>
        <rFont val="Carlito"/>
        <charset val="134"/>
      </rPr>
      <t>,</t>
    </r>
    <r>
      <rPr>
        <sz val="11"/>
        <color theme="1"/>
        <rFont val="宋体"/>
        <charset val="134"/>
      </rPr>
      <t>王嘉怡</t>
    </r>
    <r>
      <rPr>
        <sz val="11"/>
        <color theme="1"/>
        <rFont val="Carlito"/>
        <charset val="134"/>
      </rPr>
      <t>,</t>
    </r>
    <r>
      <rPr>
        <sz val="11"/>
        <color theme="1"/>
        <rFont val="宋体"/>
        <charset val="134"/>
      </rPr>
      <t>黄馨</t>
    </r>
  </si>
  <si>
    <t>R2019-016</t>
  </si>
  <si>
    <t>基于ansys分析的码垛机器人末端吸盘手爪装置设计</t>
  </si>
  <si>
    <t>王熙杰</t>
  </si>
  <si>
    <r>
      <t>朱伟铭</t>
    </r>
    <r>
      <rPr>
        <sz val="11"/>
        <color theme="1"/>
        <rFont val="Carlito"/>
        <charset val="134"/>
      </rPr>
      <t>,</t>
    </r>
    <r>
      <rPr>
        <sz val="11"/>
        <color theme="1"/>
        <rFont val="宋体"/>
        <charset val="134"/>
      </rPr>
      <t>肖蝶</t>
    </r>
    <r>
      <rPr>
        <sz val="11"/>
        <color theme="1"/>
        <rFont val="Carlito"/>
        <charset val="134"/>
      </rPr>
      <t>,</t>
    </r>
    <r>
      <rPr>
        <sz val="11"/>
        <color theme="1"/>
        <rFont val="宋体"/>
        <charset val="134"/>
      </rPr>
      <t>李俊洁</t>
    </r>
    <r>
      <rPr>
        <sz val="11"/>
        <color theme="1"/>
        <rFont val="Carlito"/>
        <charset val="134"/>
      </rPr>
      <t>,</t>
    </r>
    <r>
      <rPr>
        <sz val="11"/>
        <color theme="1"/>
        <rFont val="宋体"/>
        <charset val="134"/>
      </rPr>
      <t>郑鼎亮</t>
    </r>
    <r>
      <rPr>
        <sz val="11"/>
        <color theme="1"/>
        <rFont val="Carlito"/>
        <charset val="134"/>
      </rPr>
      <t>,</t>
    </r>
    <r>
      <rPr>
        <sz val="11"/>
        <color theme="1"/>
        <rFont val="宋体"/>
        <charset val="134"/>
      </rPr>
      <t>郭珈亦</t>
    </r>
    <r>
      <rPr>
        <sz val="11"/>
        <color theme="1"/>
        <rFont val="Carlito"/>
        <charset val="134"/>
      </rPr>
      <t>,</t>
    </r>
    <r>
      <rPr>
        <sz val="11"/>
        <color theme="1"/>
        <rFont val="宋体"/>
        <charset val="134"/>
      </rPr>
      <t>张翔</t>
    </r>
    <r>
      <rPr>
        <sz val="11"/>
        <color theme="1"/>
        <rFont val="Carlito"/>
        <charset val="134"/>
      </rPr>
      <t>,</t>
    </r>
    <r>
      <rPr>
        <sz val="11"/>
        <color theme="1"/>
        <rFont val="宋体"/>
        <charset val="134"/>
      </rPr>
      <t>王嘉怡</t>
    </r>
    <r>
      <rPr>
        <sz val="11"/>
        <color theme="1"/>
        <rFont val="Carlito"/>
        <charset val="134"/>
      </rPr>
      <t>,</t>
    </r>
    <r>
      <rPr>
        <sz val="11"/>
        <color theme="1"/>
        <rFont val="宋体"/>
        <charset val="134"/>
      </rPr>
      <t>郑进福</t>
    </r>
    <r>
      <rPr>
        <sz val="11"/>
        <color theme="1"/>
        <rFont val="Carlito"/>
        <charset val="134"/>
      </rPr>
      <t>,</t>
    </r>
    <r>
      <rPr>
        <sz val="11"/>
        <color theme="1"/>
        <rFont val="宋体"/>
        <charset val="134"/>
      </rPr>
      <t>杨璧宁</t>
    </r>
    <r>
      <rPr>
        <sz val="11"/>
        <color theme="1"/>
        <rFont val="Carlito"/>
        <charset val="134"/>
      </rPr>
      <t>,</t>
    </r>
    <r>
      <rPr>
        <sz val="11"/>
        <color theme="1"/>
        <rFont val="宋体"/>
        <charset val="134"/>
      </rPr>
      <t>王洁</t>
    </r>
    <r>
      <rPr>
        <sz val="11"/>
        <color theme="1"/>
        <rFont val="Carlito"/>
        <charset val="134"/>
      </rPr>
      <t>,</t>
    </r>
    <r>
      <rPr>
        <sz val="11"/>
        <color theme="1"/>
        <rFont val="宋体"/>
        <charset val="134"/>
      </rPr>
      <t>郑润森</t>
    </r>
    <r>
      <rPr>
        <sz val="11"/>
        <color theme="1"/>
        <rFont val="Carlito"/>
        <charset val="134"/>
      </rPr>
      <t>,</t>
    </r>
    <r>
      <rPr>
        <sz val="11"/>
        <color theme="1"/>
        <rFont val="宋体"/>
        <charset val="134"/>
      </rPr>
      <t>王柔静</t>
    </r>
  </si>
  <si>
    <t>R2019-017</t>
  </si>
  <si>
    <t>基于RFID的处方药品大数据综合管理系统设计</t>
  </si>
  <si>
    <t>于子茜</t>
  </si>
  <si>
    <r>
      <t>黄晓玲</t>
    </r>
    <r>
      <rPr>
        <sz val="11"/>
        <color theme="1"/>
        <rFont val="Carlito"/>
        <charset val="134"/>
      </rPr>
      <t>,</t>
    </r>
    <r>
      <rPr>
        <sz val="11"/>
        <color theme="1"/>
        <rFont val="宋体"/>
        <charset val="134"/>
      </rPr>
      <t>翁顺怡</t>
    </r>
    <r>
      <rPr>
        <sz val="11"/>
        <color theme="1"/>
        <rFont val="Carlito"/>
        <charset val="134"/>
      </rPr>
      <t>,</t>
    </r>
    <r>
      <rPr>
        <sz val="11"/>
        <color theme="1"/>
        <rFont val="宋体"/>
        <charset val="134"/>
      </rPr>
      <t>林瑶瑶</t>
    </r>
    <r>
      <rPr>
        <sz val="11"/>
        <color theme="1"/>
        <rFont val="Carlito"/>
        <charset val="134"/>
      </rPr>
      <t>,</t>
    </r>
    <r>
      <rPr>
        <sz val="11"/>
        <color theme="1"/>
        <rFont val="宋体"/>
        <charset val="134"/>
      </rPr>
      <t>吴佳莹</t>
    </r>
    <r>
      <rPr>
        <sz val="11"/>
        <color theme="1"/>
        <rFont val="Carlito"/>
        <charset val="134"/>
      </rPr>
      <t>,</t>
    </r>
    <r>
      <rPr>
        <sz val="11"/>
        <color theme="1"/>
        <rFont val="宋体"/>
        <charset val="134"/>
      </rPr>
      <t>李俊洁</t>
    </r>
    <r>
      <rPr>
        <sz val="11"/>
        <color theme="1"/>
        <rFont val="Carlito"/>
        <charset val="134"/>
      </rPr>
      <t>,</t>
    </r>
    <r>
      <rPr>
        <sz val="11"/>
        <color theme="1"/>
        <rFont val="宋体"/>
        <charset val="134"/>
      </rPr>
      <t>申屠玎</t>
    </r>
    <r>
      <rPr>
        <sz val="11"/>
        <color theme="1"/>
        <rFont val="Carlito"/>
        <charset val="134"/>
      </rPr>
      <t>,</t>
    </r>
    <r>
      <rPr>
        <sz val="11"/>
        <color theme="1"/>
        <rFont val="宋体"/>
        <charset val="134"/>
      </rPr>
      <t>周熙恒</t>
    </r>
    <r>
      <rPr>
        <sz val="11"/>
        <color theme="1"/>
        <rFont val="Carlito"/>
        <charset val="134"/>
      </rPr>
      <t>,</t>
    </r>
    <r>
      <rPr>
        <sz val="11"/>
        <color theme="1"/>
        <rFont val="宋体"/>
        <charset val="134"/>
      </rPr>
      <t>曾德言</t>
    </r>
    <r>
      <rPr>
        <sz val="11"/>
        <color theme="1"/>
        <rFont val="Carlito"/>
        <charset val="134"/>
      </rPr>
      <t>,</t>
    </r>
    <r>
      <rPr>
        <sz val="11"/>
        <color theme="1"/>
        <rFont val="宋体"/>
        <charset val="134"/>
      </rPr>
      <t>王琪琛</t>
    </r>
    <r>
      <rPr>
        <sz val="11"/>
        <color theme="1"/>
        <rFont val="Carlito"/>
        <charset val="134"/>
      </rPr>
      <t>,</t>
    </r>
    <r>
      <rPr>
        <sz val="11"/>
        <color theme="1"/>
        <rFont val="宋体"/>
        <charset val="134"/>
      </rPr>
      <t>张嘉慧</t>
    </r>
    <r>
      <rPr>
        <sz val="11"/>
        <color theme="1"/>
        <rFont val="Carlito"/>
        <charset val="134"/>
      </rPr>
      <t>,</t>
    </r>
    <r>
      <rPr>
        <sz val="11"/>
        <color theme="1"/>
        <rFont val="宋体"/>
        <charset val="134"/>
      </rPr>
      <t>刘昊宇</t>
    </r>
    <r>
      <rPr>
        <sz val="11"/>
        <color theme="1"/>
        <rFont val="Carlito"/>
        <charset val="134"/>
      </rPr>
      <t>,</t>
    </r>
    <r>
      <rPr>
        <sz val="11"/>
        <color theme="1"/>
        <rFont val="宋体"/>
        <charset val="134"/>
      </rPr>
      <t>干颖琦</t>
    </r>
  </si>
  <si>
    <t>R2019-018</t>
  </si>
  <si>
    <t>三栖人力飞机</t>
  </si>
  <si>
    <t>陈劲平</t>
  </si>
  <si>
    <r>
      <t>王世洋</t>
    </r>
    <r>
      <rPr>
        <sz val="11"/>
        <color theme="1"/>
        <rFont val="Carlito"/>
        <charset val="134"/>
      </rPr>
      <t>,</t>
    </r>
    <r>
      <rPr>
        <sz val="11"/>
        <color theme="1"/>
        <rFont val="宋体"/>
        <charset val="134"/>
      </rPr>
      <t>黄山</t>
    </r>
    <r>
      <rPr>
        <sz val="11"/>
        <color theme="1"/>
        <rFont val="Carlito"/>
        <charset val="134"/>
      </rPr>
      <t>,</t>
    </r>
    <r>
      <rPr>
        <sz val="11"/>
        <color theme="1"/>
        <rFont val="宋体"/>
        <charset val="134"/>
      </rPr>
      <t>林瑶</t>
    </r>
    <r>
      <rPr>
        <sz val="11"/>
        <color theme="1"/>
        <rFont val="Carlito"/>
        <charset val="134"/>
      </rPr>
      <t>,</t>
    </r>
    <r>
      <rPr>
        <sz val="11"/>
        <color theme="1"/>
        <rFont val="宋体"/>
        <charset val="134"/>
      </rPr>
      <t>陈艳芳</t>
    </r>
    <r>
      <rPr>
        <sz val="11"/>
        <color theme="1"/>
        <rFont val="Carlito"/>
        <charset val="134"/>
      </rPr>
      <t>,</t>
    </r>
    <r>
      <rPr>
        <sz val="11"/>
        <color theme="1"/>
        <rFont val="宋体"/>
        <charset val="134"/>
      </rPr>
      <t>曾德言</t>
    </r>
    <r>
      <rPr>
        <sz val="11"/>
        <color theme="1"/>
        <rFont val="Carlito"/>
        <charset val="134"/>
      </rPr>
      <t>,</t>
    </r>
    <r>
      <rPr>
        <sz val="11"/>
        <color theme="1"/>
        <rFont val="宋体"/>
        <charset val="134"/>
      </rPr>
      <t>林瑶瑶</t>
    </r>
    <r>
      <rPr>
        <sz val="11"/>
        <color theme="1"/>
        <rFont val="Carlito"/>
        <charset val="134"/>
      </rPr>
      <t>,</t>
    </r>
    <r>
      <rPr>
        <sz val="11"/>
        <color theme="1"/>
        <rFont val="宋体"/>
        <charset val="134"/>
      </rPr>
      <t>陈梓烁</t>
    </r>
    <r>
      <rPr>
        <sz val="11"/>
        <color theme="1"/>
        <rFont val="Carlito"/>
        <charset val="134"/>
      </rPr>
      <t>,</t>
    </r>
    <r>
      <rPr>
        <sz val="11"/>
        <color theme="1"/>
        <rFont val="宋体"/>
        <charset val="134"/>
      </rPr>
      <t>林锦阳</t>
    </r>
    <r>
      <rPr>
        <sz val="11"/>
        <color theme="1"/>
        <rFont val="Carlito"/>
        <charset val="134"/>
      </rPr>
      <t>,</t>
    </r>
    <r>
      <rPr>
        <sz val="11"/>
        <color theme="1"/>
        <rFont val="宋体"/>
        <charset val="134"/>
      </rPr>
      <t>郑智伟</t>
    </r>
    <r>
      <rPr>
        <sz val="11"/>
        <color theme="1"/>
        <rFont val="Carlito"/>
        <charset val="134"/>
      </rPr>
      <t>,</t>
    </r>
    <r>
      <rPr>
        <sz val="11"/>
        <color theme="1"/>
        <rFont val="宋体"/>
        <charset val="134"/>
      </rPr>
      <t>李艾琪</t>
    </r>
    <r>
      <rPr>
        <sz val="11"/>
        <color theme="1"/>
        <rFont val="Carlito"/>
        <charset val="134"/>
      </rPr>
      <t>,</t>
    </r>
    <r>
      <rPr>
        <sz val="11"/>
        <color theme="1"/>
        <rFont val="宋体"/>
        <charset val="134"/>
      </rPr>
      <t>陈钧迪</t>
    </r>
    <r>
      <rPr>
        <sz val="11"/>
        <color theme="1"/>
        <rFont val="Carlito"/>
        <charset val="134"/>
      </rPr>
      <t>,</t>
    </r>
    <r>
      <rPr>
        <sz val="11"/>
        <color theme="1"/>
        <rFont val="宋体"/>
        <charset val="134"/>
      </rPr>
      <t>雷佳佳</t>
    </r>
  </si>
  <si>
    <t>R2019-019</t>
  </si>
  <si>
    <t>一方美育工作坊：戏剧美育与新媒介融合实践项目</t>
  </si>
  <si>
    <t>R2019-020</t>
  </si>
  <si>
    <t>一种带有无内齿圈轴承的RV减速器结构设计</t>
  </si>
  <si>
    <t>R2020-001</t>
  </si>
  <si>
    <t>中天创客——“山海 协作”产业扶贫新模式的开拓者</t>
  </si>
  <si>
    <t>第六届中国国际"互联网+"大学生创新创业大赛</t>
  </si>
  <si>
    <r>
      <rPr>
        <sz val="11"/>
        <color theme="1"/>
        <rFont val="宋体"/>
        <charset val="134"/>
      </rPr>
      <t>第六届</t>
    </r>
    <r>
      <rPr>
        <sz val="11"/>
        <color theme="1"/>
        <rFont val="Carlito"/>
        <charset val="134"/>
      </rPr>
      <t>/</t>
    </r>
    <r>
      <rPr>
        <sz val="11"/>
        <color theme="1"/>
        <rFont val="宋体"/>
        <charset val="134"/>
      </rPr>
      <t>国赛</t>
    </r>
  </si>
  <si>
    <t>邓国智、封耀焯、仇硕、刘鹏州、陈超英、左伟唯、毛一坤、陈烨、周宇娟、郭怡婕、林檬、王希帅、杨进福、余文文</t>
  </si>
  <si>
    <t>连智华、王洁松、姚祖婵</t>
  </si>
  <si>
    <t>R2020-002</t>
  </si>
  <si>
    <t>微鹿客——轻量级Web3D 交互 IOC 可视化方案创领者</t>
  </si>
  <si>
    <r>
      <rPr>
        <sz val="11"/>
        <color theme="1"/>
        <rFont val="宋体"/>
        <charset val="134"/>
      </rPr>
      <t>黄龙升、梁嘉歆、王润秋、郑心怡、丁俊杰、</t>
    </r>
    <r>
      <rPr>
        <sz val="11"/>
        <color theme="1"/>
        <rFont val="Carlito"/>
        <charset val="134"/>
      </rPr>
      <t xml:space="preserve"> </t>
    </r>
    <r>
      <rPr>
        <sz val="11"/>
        <color theme="1"/>
        <rFont val="宋体"/>
        <charset val="134"/>
      </rPr>
      <t>朱伟铭、何锦成、杨思雨、朱婧意、王佳康、陈思宁、夏滢、谢林真、邵长茹</t>
    </r>
  </si>
  <si>
    <t>连智华、高璐、辛东亮</t>
  </si>
  <si>
    <t>R2020-003</t>
  </si>
  <si>
    <t>优创达—区域配送生态服务平台的创领者</t>
  </si>
  <si>
    <t>许蜀闽、陈锐鹏、高者、金昌诚、彭佳佳、符慧莲、孙湘、刘笑言、李浩、孙宇辰、曾雅芳、李一川</t>
  </si>
  <si>
    <t>连智华、高璐、杨鹏</t>
  </si>
  <si>
    <t>R2020-004</t>
  </si>
  <si>
    <t>东合科技：智慧法务解决方案的领跑者</t>
  </si>
  <si>
    <t>刘家璇、王佳康、钟远真、曹怿男、李心如、李祥宁、魏云飞、杨诗慧、马瑞阳、郑丽琼、林伊妍、曹洋、翁顺怡</t>
  </si>
  <si>
    <t>连智华、林波</t>
  </si>
  <si>
    <t>R2020-005</t>
  </si>
  <si>
    <t>百万万—一个玩转内循环经济形势下的黑白汉堡</t>
  </si>
  <si>
    <r>
      <rPr>
        <sz val="11"/>
        <color theme="1"/>
        <rFont val="宋体"/>
        <charset val="134"/>
      </rPr>
      <t>第六届</t>
    </r>
    <r>
      <rPr>
        <sz val="11"/>
        <color theme="1"/>
        <rFont val="Carlito"/>
        <charset val="134"/>
      </rPr>
      <t>/</t>
    </r>
    <r>
      <rPr>
        <sz val="11"/>
        <color theme="1"/>
        <rFont val="宋体"/>
        <charset val="134"/>
      </rPr>
      <t>省赛</t>
    </r>
  </si>
  <si>
    <t>杜帅</t>
  </si>
  <si>
    <t>陈劲平、俞月、夏翀、明媚、官俊伟、张伊琳、程粤、杨德泉、罗晴、李渊博、孙宇辰</t>
  </si>
  <si>
    <t>连智华、陈海燕</t>
  </si>
  <si>
    <t>R2020-006</t>
  </si>
  <si>
    <t>三维前沿——无人机倾斜建模领航者</t>
  </si>
  <si>
    <t>廖文伦</t>
  </si>
  <si>
    <t>王语、盛赛港、曾金宇、魏晨诺、周晓婕、杨依涵</t>
  </si>
  <si>
    <t>R2020-007</t>
  </si>
  <si>
    <t>微滴生物</t>
  </si>
  <si>
    <t>R2020-008</t>
  </si>
  <si>
    <t>兜兜星选——高校新型会员制创购平台开拓者</t>
  </si>
  <si>
    <t>第六届中国国际大学生创新大赛</t>
  </si>
  <si>
    <t>邵长茹</t>
  </si>
  <si>
    <t>王希帅、刘茗菁、黄龙升、左伟唯、李一川、王博文、尚凡琪、陈鸿鹏</t>
  </si>
  <si>
    <t>R2020-009</t>
  </si>
  <si>
    <t>探索者-大学生户外运动生态圈的开拓者</t>
  </si>
  <si>
    <t>孙湘</t>
  </si>
  <si>
    <t>杨丹秀、潘伊宁、孔慧慧、许蜀闽、高者</t>
  </si>
  <si>
    <t>R2020-010</t>
  </si>
  <si>
    <t>奔涌吧！后浪--当代大学生对哔哩哔哩网站的使用意愿与行为探究</t>
  </si>
  <si>
    <t>“正大杯”全国大学生市场调查与分析大赛</t>
  </si>
  <si>
    <t>第十届“正大杯”全国大学生市场调查与分析大赛</t>
  </si>
  <si>
    <r>
      <rPr>
        <sz val="11"/>
        <color theme="1"/>
        <rFont val="宋体"/>
        <charset val="134"/>
      </rPr>
      <t>第十届</t>
    </r>
    <r>
      <rPr>
        <sz val="11"/>
        <color theme="1"/>
        <rFont val="Carlito"/>
        <charset val="134"/>
      </rPr>
      <t>/</t>
    </r>
    <r>
      <rPr>
        <sz val="11"/>
        <color theme="1"/>
        <rFont val="宋体"/>
        <charset val="134"/>
      </rPr>
      <t>国赛</t>
    </r>
  </si>
  <si>
    <t>杨欣</t>
  </si>
  <si>
    <t>黄舒莹、王逸文、李冰冰、李云帆</t>
  </si>
  <si>
    <t>管理学院老师</t>
  </si>
  <si>
    <t>R2020-011</t>
  </si>
  <si>
    <t>鼓浪屿品牌形象塑造与文创产品开发互动研究</t>
  </si>
  <si>
    <t>2020年大学生创新创业训练计划</t>
  </si>
  <si>
    <t>李佳珺</t>
  </si>
  <si>
    <t>李凡、王佳慧、李泽骏、魏嘉琪</t>
  </si>
  <si>
    <t>步会敏</t>
  </si>
  <si>
    <t>R2020-012</t>
  </si>
  <si>
    <t>老古农——筑梦古田土特产供销平台</t>
  </si>
  <si>
    <t>梁冰怡</t>
  </si>
  <si>
    <t>邹高栩、王佳慧、魏嘉琪、李凡</t>
  </si>
  <si>
    <t>步会敏、邹紫璇</t>
  </si>
  <si>
    <t>R2020-013</t>
  </si>
  <si>
    <t>探索扶贫新模式，电子商务赋能青年创业</t>
  </si>
  <si>
    <t>封耀焯</t>
  </si>
  <si>
    <t>刘鹏州、陈超英、郭怡婕、刘家璇、陈思宁</t>
  </si>
  <si>
    <t>连智华、马姝</t>
  </si>
  <si>
    <t>R2020-014</t>
  </si>
  <si>
    <t>移动互联视阈下新生代群体文化堕落行为生成机制及预防对策研究</t>
  </si>
  <si>
    <t>左伟唯</t>
  </si>
  <si>
    <t>刘家璇、毛一坤、许蜀闽、程忠宝</t>
  </si>
  <si>
    <t>R2020-015</t>
  </si>
  <si>
    <t>“美好生活创造者”的职业获得感及身份认同研究——基于880名快递追梦小哥的调查</t>
  </si>
  <si>
    <t>R2020-016</t>
  </si>
  <si>
    <t>“一带一路”背景下中华传统文化推广发展研究</t>
  </si>
  <si>
    <t>R2020-017</t>
  </si>
  <si>
    <t>互联网+养老——“安晚”家庭适老化改造服务平台</t>
  </si>
  <si>
    <t>R2020-018</t>
  </si>
  <si>
    <t>探究以多媒体方式促使非遗文化面朝年轻人发展——以漳州窑素三彩为例</t>
  </si>
  <si>
    <t>R2020-019</t>
  </si>
  <si>
    <t>希农科技——打造国内一流的智慧农业传感器</t>
  </si>
  <si>
    <t>R2020-020</t>
  </si>
  <si>
    <t>“惊彩厦门”--街头彩绘创新城市有机动能研究</t>
  </si>
  <si>
    <t>R2020-021</t>
  </si>
  <si>
    <t>“鹭校帮”--创新高效、快捷的电子商务平台，聚焦厦门大学生群体</t>
  </si>
  <si>
    <t>R2020-022</t>
  </si>
  <si>
    <t>“生态足迹”——你我所至，清水微漾</t>
  </si>
  <si>
    <t>R2020-023</t>
  </si>
  <si>
    <t>“校园sneaker&amp;嘉”平台</t>
  </si>
  <si>
    <t>R2020-024</t>
  </si>
  <si>
    <t>“醉佳伴侣”—打造一款属于年轻人的红酒品牌</t>
  </si>
  <si>
    <t>R2020-025</t>
  </si>
  <si>
    <t>《商业创新期刊》</t>
  </si>
  <si>
    <t>R2020-026</t>
  </si>
  <si>
    <t>22度—以产品和服务为中心，打造一个智能化的连锁民宿</t>
  </si>
  <si>
    <t>R2020-027</t>
  </si>
  <si>
    <t>Fantastic Showing 虚拟试衣在跨境电商中的应用研究——基于一带一路框架下</t>
  </si>
  <si>
    <t>R2020-028</t>
  </si>
  <si>
    <t>巴哈越野车进气系统的优化及设计</t>
  </si>
  <si>
    <t>R2020-029</t>
  </si>
  <si>
    <t>迟暮相伴--打造一站式老人医疗陪护模式</t>
  </si>
  <si>
    <t>R2020-030</t>
  </si>
  <si>
    <t>大学教育生态链下互助学习平台研究</t>
  </si>
  <si>
    <t>R2020-031</t>
  </si>
  <si>
    <t>房地产宏观调控下漳州开发区的城市发展</t>
  </si>
  <si>
    <t>R2020-032</t>
  </si>
  <si>
    <t>飞蛾科技</t>
  </si>
  <si>
    <t>R2020-033</t>
  </si>
  <si>
    <t>构建基于老人购物的社区商店</t>
  </si>
  <si>
    <t>R2020-034</t>
  </si>
  <si>
    <t>红色教育新时代--关于现代新型影视基地新发展</t>
  </si>
  <si>
    <t>R2020-035</t>
  </si>
  <si>
    <t>环潮隽秀</t>
  </si>
  <si>
    <t>R2020-036</t>
  </si>
  <si>
    <t>基于光纤光栅技术的智能化沉降系统</t>
  </si>
  <si>
    <t>R2020-037</t>
  </si>
  <si>
    <t>基于国家体育旅游“十三五”规划政策--引领当代大学生爱上户外运动</t>
  </si>
  <si>
    <t>R2020-038</t>
  </si>
  <si>
    <t>嘉飞燕—校园生活服务一站式运营商</t>
  </si>
  <si>
    <t>R2020-039</t>
  </si>
  <si>
    <t>配合“一带一路”政策，泉州传统木雕艺术转型跨境电商之挑战与机遇</t>
  </si>
  <si>
    <t>R2020-040</t>
  </si>
  <si>
    <t>全球价值链升级下制造业服务化测度比较及产业关联性研究</t>
  </si>
  <si>
    <t>R2020-041</t>
  </si>
  <si>
    <t>让非遗“重放光芒”——平潭贝雕创新发展计划</t>
  </si>
  <si>
    <t>R2020-042</t>
  </si>
  <si>
    <t>畲·白银阙：弘扬畲族文化，帮助隆教乡村民再就业</t>
  </si>
  <si>
    <t>R2020-043</t>
  </si>
  <si>
    <t>社区老龄化趋势下大数据技术的便民服务——易操作性信息平台</t>
  </si>
  <si>
    <t>R2020-044</t>
  </si>
  <si>
    <t>社群营销在宠物行业的精准实施</t>
  </si>
  <si>
    <t>R2020-045</t>
  </si>
  <si>
    <t>乡部落—打造农特产品及红色旅游协同发展新平台</t>
  </si>
  <si>
    <t>R2020-046</t>
  </si>
  <si>
    <t>孝道从古传到今,老有所依享天伦--构建社会养老服务体系下以关切空巢老人为目的的中介机构</t>
  </si>
  <si>
    <t>R2020-047</t>
  </si>
  <si>
    <t>压力释放屋</t>
  </si>
  <si>
    <t>R2020-048</t>
  </si>
  <si>
    <t>一种随身伞及其商业化途径的研究</t>
  </si>
  <si>
    <t>R2020-049</t>
  </si>
  <si>
    <t>以研学发展智能教育市场的可行性探究</t>
  </si>
  <si>
    <t>R2020-050</t>
  </si>
  <si>
    <t>智慧零售能否协助实体零售实现产业升级——新消费视野下厦门岛内化妆品零售店经营现状调研</t>
  </si>
  <si>
    <t>R2020-051</t>
  </si>
  <si>
    <t>桌面级3D打印降噪精度提升研究</t>
  </si>
  <si>
    <t>R2020-052</t>
  </si>
  <si>
    <t>资产证券化对我国商业银行经营管理的影响研究</t>
  </si>
  <si>
    <t>R2021-001</t>
  </si>
  <si>
    <t>小电快团——以 POI城市热点技术为入口，聚合小城生活服务的急先锋</t>
  </si>
  <si>
    <t>第七届中国国际"互联网+"大学生创新创业大赛</t>
  </si>
  <si>
    <r>
      <rPr>
        <sz val="11"/>
        <color theme="1"/>
        <rFont val="宋体"/>
        <charset val="134"/>
      </rPr>
      <t>第七届</t>
    </r>
    <r>
      <rPr>
        <sz val="11"/>
        <color theme="1"/>
        <rFont val="Carlito"/>
        <charset val="134"/>
      </rPr>
      <t>/</t>
    </r>
    <r>
      <rPr>
        <sz val="11"/>
        <color theme="1"/>
        <rFont val="宋体"/>
        <charset val="134"/>
      </rPr>
      <t>国赛</t>
    </r>
  </si>
  <si>
    <t>朱婧意、黄晓玲、何锦成、 黄梓文棋、连芳颖</t>
  </si>
  <si>
    <t>连智华、姚祖婵、杨鹏</t>
  </si>
  <si>
    <t>R2021-002</t>
  </si>
  <si>
    <t>互趣科技:立足“智慧城市”打造数字化法务解决方案</t>
  </si>
  <si>
    <t>封宇宏、郑谢香、陈潜、 吴佳莹、牛青雅</t>
  </si>
  <si>
    <t>连智华、姚祖婵、张晶</t>
  </si>
  <si>
    <t>R2021-003</t>
  </si>
  <si>
    <t>纯在科技—数字孪生智慧园区解决方案提供商</t>
  </si>
  <si>
    <t>毛拜景、詹立晗、殷子翔、林祈、林雅洁</t>
  </si>
  <si>
    <t>连智华、姚祖婵、辛东亮、高璐</t>
  </si>
  <si>
    <t>R2021-004</t>
  </si>
  <si>
    <t>胜联科技：国内新型导热吸波材料领跑者</t>
  </si>
  <si>
    <r>
      <rPr>
        <sz val="11"/>
        <color theme="1"/>
        <rFont val="宋体"/>
        <charset val="134"/>
      </rPr>
      <t>第七届</t>
    </r>
    <r>
      <rPr>
        <sz val="11"/>
        <color theme="1"/>
        <rFont val="Carlito"/>
        <charset val="134"/>
      </rPr>
      <t>/</t>
    </r>
    <r>
      <rPr>
        <sz val="11"/>
        <color theme="1"/>
        <rFont val="宋体"/>
        <charset val="134"/>
      </rPr>
      <t>省赛</t>
    </r>
  </si>
  <si>
    <t>何润涵、寿颖钰、栾文菁、高子棋、李舒萍</t>
  </si>
  <si>
    <t>连智华、姚祖婵、王洁松</t>
  </si>
  <si>
    <t>R2021-005</t>
  </si>
  <si>
    <t>“微腐败”对乡村营商环境的影响及对策研究——基于甘肃、福建、河南、江西贵州5省182村的调查与思考</t>
  </si>
  <si>
    <t>第十七届挑战杯全国大学生课外学术科技作品竞赛</t>
  </si>
  <si>
    <r>
      <rPr>
        <sz val="11"/>
        <color theme="1"/>
        <rFont val="宋体"/>
        <charset val="134"/>
      </rPr>
      <t>第十七届</t>
    </r>
    <r>
      <rPr>
        <sz val="11"/>
        <color theme="1"/>
        <rFont val="Carlito"/>
        <charset val="134"/>
      </rPr>
      <t>/</t>
    </r>
    <r>
      <rPr>
        <sz val="11"/>
        <color theme="1"/>
        <rFont val="宋体"/>
        <charset val="134"/>
      </rPr>
      <t>国赛</t>
    </r>
  </si>
  <si>
    <t>特等奖</t>
  </si>
  <si>
    <t>毛一坤</t>
  </si>
  <si>
    <t>朱伟铭、施洋、谢诗雨、林檬、江紫依、程粤、师佳龙、张星然、黄山</t>
  </si>
  <si>
    <t>连智华、辛东亮</t>
  </si>
  <si>
    <t>R2021-006</t>
  </si>
  <si>
    <t>还不完的花呗怎样蚕食年轻人？——基于 25564份样本的大学生超前消费现状及影响因素研究</t>
  </si>
  <si>
    <t>陈思宁</t>
  </si>
  <si>
    <t>左伟唯，李心如、张宝库、李祥宁、余文文、梁诗澄、李俊洁、刘家璇、肖碟</t>
  </si>
  <si>
    <t>连智华、刘莉</t>
  </si>
  <si>
    <t>R2021-007</t>
  </si>
  <si>
    <t>直播带货是实体经济的“希望”还是“陷阱”？——机遇服装行业的调查报告</t>
  </si>
  <si>
    <r>
      <rPr>
        <sz val="11"/>
        <color theme="1"/>
        <rFont val="宋体"/>
        <charset val="134"/>
      </rPr>
      <t>第十七届</t>
    </r>
    <r>
      <rPr>
        <sz val="11"/>
        <color theme="1"/>
        <rFont val="Carlito"/>
        <charset val="134"/>
      </rPr>
      <t>/</t>
    </r>
    <r>
      <rPr>
        <sz val="11"/>
        <color theme="1"/>
        <rFont val="宋体"/>
        <charset val="134"/>
      </rPr>
      <t>省赛</t>
    </r>
  </si>
  <si>
    <t>许蜀闽</t>
  </si>
  <si>
    <t>翁顺怡、高者、彭辰、王孙雅、刘笑言、刘炫彤、惠映维、黄雪、肖晓琳</t>
  </si>
  <si>
    <t>连智华、苏锦俊</t>
  </si>
  <si>
    <t>R2021-008</t>
  </si>
  <si>
    <t>假繁荣还是真发展？——基于双循环视阈下新能源汽车行业的调查研究</t>
  </si>
  <si>
    <t>陈烨</t>
  </si>
  <si>
    <t>李特宁、高慧男，王欣、赵子辰、钱吴煜、周照恒、张媛媛，翁歆竹</t>
  </si>
  <si>
    <t>R2021-009</t>
  </si>
  <si>
    <t>乡村景点如何走出“深闺”？——基于“云旅游”新业态的调查研究</t>
  </si>
  <si>
    <t>谢仪</t>
  </si>
  <si>
    <t>黄思敏、程琳、罗霄、陈美霖</t>
  </si>
  <si>
    <t>R2021-010</t>
  </si>
  <si>
    <t>漳州轴星文化创意有限公司</t>
  </si>
  <si>
    <t>第十届福建省大学生创业之星</t>
  </si>
  <si>
    <t>第十届</t>
  </si>
  <si>
    <t>R2021-011</t>
  </si>
  <si>
    <t>《互趣科技:综合法务外包平台的创领者》</t>
  </si>
  <si>
    <t>全国大学生服务外包创新创业大赛</t>
  </si>
  <si>
    <t>第十二届全国大学生服务外包创新创业大赛</t>
  </si>
  <si>
    <t>第十二届/国赛</t>
  </si>
  <si>
    <t>刘家璇、李心如、李祥宁、翁顺怡</t>
  </si>
  <si>
    <t>R2021-012</t>
  </si>
  <si>
    <t>《优送芸—一体化生活配送服务外包平台》</t>
  </si>
  <si>
    <t>许蜀闽、高者、彭佳佳、刘笑言</t>
  </si>
  <si>
    <t>连智华 、杨鹏</t>
  </si>
  <si>
    <t>R2021-013</t>
  </si>
  <si>
    <t>正大食品如何与“中国元 素”相结合</t>
  </si>
  <si>
    <t>第十一届“正大杯”全国大学生市场调查与分析大赛</t>
  </si>
  <si>
    <t>第十一届/省赛</t>
  </si>
  <si>
    <t>朱婧意</t>
  </si>
  <si>
    <t>黄晓玲、何锦成、 黄梓文棋、连芳颖</t>
  </si>
  <si>
    <t>郑文坚、王静</t>
  </si>
  <si>
    <t>R2021-014</t>
  </si>
  <si>
    <t>AI当道，新式清洁一一关于Z世代清洁产品的新需求发展趋势研究</t>
  </si>
  <si>
    <t>封宇宏</t>
  </si>
  <si>
    <t>郑谢香、陈潜、 吴佳莹、牛青雅</t>
  </si>
  <si>
    <t>田力</t>
  </si>
  <si>
    <t>R2021-015</t>
  </si>
  <si>
    <t>回声嘹亮电商小队</t>
  </si>
  <si>
    <t>全国高校商业精英挑战赛“致教杯”跨境电商创新实践大赛</t>
  </si>
  <si>
    <t>第五届全国高校商业精英挑战赛“致教杯”跨境电商创新实践大赛</t>
  </si>
  <si>
    <t>第五届/国赛</t>
  </si>
  <si>
    <t>谷翠欣</t>
  </si>
  <si>
    <t>翟星豪、任红滢、苏文琪</t>
  </si>
  <si>
    <t>谢德鑫</t>
  </si>
  <si>
    <t>R2021-016</t>
  </si>
  <si>
    <t>搞完开派对</t>
  </si>
  <si>
    <t>谢泽凯</t>
  </si>
  <si>
    <t>牛笛、陈文婷、潘芬香</t>
  </si>
  <si>
    <t>杜強國</t>
  </si>
  <si>
    <t>R2021-017</t>
  </si>
  <si>
    <t>缺一不可队</t>
  </si>
  <si>
    <t>魏桐欣</t>
  </si>
  <si>
    <t>王馨一、郭倩莹、吴佳怡、张耀匀</t>
  </si>
  <si>
    <t>侯慧芳</t>
  </si>
  <si>
    <t>R2021-018</t>
  </si>
  <si>
    <t>德威队</t>
  </si>
  <si>
    <t>唐悦</t>
  </si>
  <si>
    <t>于慧泽、武梦、马朔、李悦鑫</t>
  </si>
  <si>
    <t>黄辉</t>
  </si>
  <si>
    <t>R2021-019</t>
  </si>
  <si>
    <t>Vlook科技——用数据可视化架构智慧社区的开拓者</t>
  </si>
  <si>
    <t>2021年大学生创新创业训练计划</t>
  </si>
  <si>
    <t>朱伟铭</t>
  </si>
  <si>
    <r>
      <rPr>
        <sz val="11"/>
        <color theme="1"/>
        <rFont val="宋体"/>
        <charset val="134"/>
      </rPr>
      <t>黄龙升、梁嘉歆、陈思宁、何锦成、郑心怡、杨</t>
    </r>
    <r>
      <rPr>
        <sz val="11"/>
        <color theme="1"/>
        <rFont val="Carlito"/>
        <charset val="134"/>
      </rPr>
      <t xml:space="preserve"> </t>
    </r>
    <r>
      <rPr>
        <sz val="11"/>
        <color theme="1"/>
        <rFont val="宋体"/>
        <charset val="134"/>
      </rPr>
      <t>思雨、朱婧意、丁俊杰、陈晓勇</t>
    </r>
  </si>
  <si>
    <t>R2021-020</t>
  </si>
  <si>
    <t>东合科技——智慧法务解决方案的领跑者</t>
  </si>
  <si>
    <t>李心如</t>
  </si>
  <si>
    <r>
      <rPr>
        <sz val="11"/>
        <color theme="1"/>
        <rFont val="宋体"/>
        <charset val="134"/>
      </rPr>
      <t>钟远真、王佳康、李祥宁、杨诗慧、马瑞阳、曹</t>
    </r>
    <r>
      <rPr>
        <sz val="11"/>
        <color theme="1"/>
        <rFont val="Carlito"/>
        <charset val="134"/>
      </rPr>
      <t xml:space="preserve"> </t>
    </r>
    <r>
      <rPr>
        <sz val="11"/>
        <color theme="1"/>
        <rFont val="宋体"/>
        <charset val="134"/>
      </rPr>
      <t>洋、翁顺怡、肖蝶、田诗怡</t>
    </r>
  </si>
  <si>
    <t>连智华、蔡英杰</t>
  </si>
  <si>
    <t>R2021-021</t>
  </si>
  <si>
    <t>探索者-以徒步为入口，聚合大学生户外运动生态服务圈</t>
  </si>
  <si>
    <t>孔慧慧</t>
  </si>
  <si>
    <r>
      <rPr>
        <sz val="11"/>
        <color theme="1"/>
        <rFont val="宋体"/>
        <charset val="134"/>
      </rPr>
      <t>孙湘、高者、彭佳佳、杨丹秀、王思佳、刘笑言、</t>
    </r>
    <r>
      <rPr>
        <sz val="11"/>
        <color theme="1"/>
        <rFont val="Carlito"/>
        <charset val="134"/>
      </rPr>
      <t xml:space="preserve"> </t>
    </r>
    <r>
      <rPr>
        <sz val="11"/>
        <color theme="1"/>
        <rFont val="宋体"/>
        <charset val="134"/>
      </rPr>
      <t>韩昊橦</t>
    </r>
  </si>
  <si>
    <t>雷殿生、连智华</t>
  </si>
  <si>
    <t>R2021-022</t>
  </si>
  <si>
    <t>优创达——区域配送生态服务平台的引领者</t>
  </si>
  <si>
    <r>
      <rPr>
        <sz val="11"/>
        <color theme="1"/>
        <rFont val="宋体"/>
        <charset val="134"/>
      </rPr>
      <t>高者、曾雅芳、彭佳佳、孙湘、李浩、刘笑言、</t>
    </r>
    <r>
      <rPr>
        <sz val="11"/>
        <color theme="1"/>
        <rFont val="Carlito"/>
        <charset val="134"/>
      </rPr>
      <t xml:space="preserve"> </t>
    </r>
    <r>
      <rPr>
        <sz val="11"/>
        <color theme="1"/>
        <rFont val="宋体"/>
        <charset val="134"/>
      </rPr>
      <t>黄晓玲、石欣宇、黄山</t>
    </r>
  </si>
  <si>
    <t>高璐、连智华、吕伟煌</t>
  </si>
  <si>
    <t>R2021-023</t>
  </si>
  <si>
    <t>茉莉飘香创业计划</t>
  </si>
  <si>
    <t>周海媚</t>
  </si>
  <si>
    <t>毛一坤、常赛、张宝库、邹金珉</t>
  </si>
  <si>
    <t>R2021-024</t>
  </si>
  <si>
    <t>瑞格生物</t>
  </si>
  <si>
    <t>R2021-025</t>
  </si>
  <si>
    <t>百万万：一个玩转内循环经济形势下的黑白汉堡</t>
  </si>
  <si>
    <t>R2021-026</t>
  </si>
  <si>
    <t>高校急救小屋联盟项目</t>
  </si>
  <si>
    <t>R2021-027</t>
  </si>
  <si>
    <t>扶贫定制，以茶为媒-寿宁高山茶新媒体运营销售之探索</t>
  </si>
  <si>
    <t>R2021-028</t>
  </si>
  <si>
    <t>基于“光盘行动”的公益社群</t>
  </si>
  <si>
    <t>R2021-029</t>
  </si>
  <si>
    <t>心理投射技术在品牌个性感知测量中的应用</t>
  </si>
  <si>
    <t>R2021-030</t>
  </si>
  <si>
    <t>多多益膳</t>
  </si>
  <si>
    <t>R2021-031</t>
  </si>
  <si>
    <t>“圆梦居”--青年赋能活力创意圆梦居所</t>
  </si>
  <si>
    <t>R2021-032</t>
  </si>
  <si>
    <t>多元化共享玩具创新商业平台运营之探讨</t>
  </si>
  <si>
    <t>R2021-033</t>
  </si>
  <si>
    <t>如何使人们更好的选择地摊经济方式来改善生活</t>
  </si>
  <si>
    <t>R2021-034</t>
  </si>
  <si>
    <t>互联网+新业态——“云旅游”——助推旅游行业数字化转型</t>
  </si>
  <si>
    <t>R2021-035</t>
  </si>
  <si>
    <t>大数据赋能健康餐饮营销新
模式</t>
  </si>
  <si>
    <t>R2021-036</t>
  </si>
  <si>
    <t>全城热“练”—-社群经济协助运动服务的产业升级</t>
  </si>
  <si>
    <t>R2021-037</t>
  </si>
  <si>
    <t>回声-一个倾听声音，基于“夸”文化交流的心灵交互平台</t>
  </si>
  <si>
    <t>R2021-038</t>
  </si>
  <si>
    <t>益起（基于同理心的全新校园社交app）</t>
  </si>
  <si>
    <t>R2021-039</t>
  </si>
  <si>
    <t>博惠农业</t>
  </si>
  <si>
    <t>R2021-040</t>
  </si>
  <si>
    <t>乐智想STEM教育培训</t>
  </si>
  <si>
    <t>R2021-041</t>
  </si>
  <si>
    <t>一种代糖酶的制备与生产</t>
  </si>
  <si>
    <t>R2021-042</t>
  </si>
  <si>
    <t>电商平台直播带货体验营销，感知利得与KOC购买意愿影响研究</t>
  </si>
  <si>
    <t>R2021-043</t>
  </si>
  <si>
    <t>现制茶饮市场研究分析及其百科平台开发</t>
  </si>
  <si>
    <t>R2021-044</t>
  </si>
  <si>
    <t>趣味盒子</t>
  </si>
  <si>
    <t>R2022-001</t>
  </si>
  <si>
    <t>KITTIN时尚：美丽女孩的快时尚原创设计服装品牌</t>
  </si>
  <si>
    <t>第八届中国国际"互联网+"大学生创新创业大赛</t>
  </si>
  <si>
    <r>
      <rPr>
        <sz val="11"/>
        <color theme="1"/>
        <rFont val="宋体"/>
        <charset val="134"/>
      </rPr>
      <t>第八届</t>
    </r>
    <r>
      <rPr>
        <sz val="11"/>
        <color theme="1"/>
        <rFont val="Carlito"/>
        <charset val="134"/>
      </rPr>
      <t>/</t>
    </r>
    <r>
      <rPr>
        <sz val="11"/>
        <color theme="1"/>
        <rFont val="宋体"/>
        <charset val="134"/>
      </rPr>
      <t>国赛</t>
    </r>
  </si>
  <si>
    <r>
      <rPr>
        <sz val="11"/>
        <color theme="1"/>
        <rFont val="宋体"/>
        <charset val="134"/>
      </rPr>
      <t>钟惠</t>
    </r>
    <r>
      <rPr>
        <sz val="11"/>
        <color theme="1"/>
        <rFont val="Carlito"/>
        <charset val="134"/>
      </rPr>
      <t>,</t>
    </r>
    <r>
      <rPr>
        <sz val="11"/>
        <color theme="1"/>
        <rFont val="宋体"/>
        <charset val="134"/>
      </rPr>
      <t>朱伟铭</t>
    </r>
    <r>
      <rPr>
        <sz val="11"/>
        <color theme="1"/>
        <rFont val="Carlito"/>
        <charset val="134"/>
      </rPr>
      <t>,</t>
    </r>
    <r>
      <rPr>
        <sz val="11"/>
        <color theme="1"/>
        <rFont val="宋体"/>
        <charset val="134"/>
      </rPr>
      <t>肖蝶</t>
    </r>
    <r>
      <rPr>
        <sz val="11"/>
        <color theme="1"/>
        <rFont val="Carlito"/>
        <charset val="134"/>
      </rPr>
      <t>,</t>
    </r>
    <r>
      <rPr>
        <sz val="11"/>
        <color theme="1"/>
        <rFont val="宋体"/>
        <charset val="134"/>
      </rPr>
      <t>黄山</t>
    </r>
    <r>
      <rPr>
        <sz val="11"/>
        <color theme="1"/>
        <rFont val="Carlito"/>
        <charset val="134"/>
      </rPr>
      <t>,</t>
    </r>
    <r>
      <rPr>
        <sz val="11"/>
        <color theme="1"/>
        <rFont val="宋体"/>
        <charset val="134"/>
      </rPr>
      <t>印媛</t>
    </r>
    <r>
      <rPr>
        <sz val="11"/>
        <color theme="1"/>
        <rFont val="Carlito"/>
        <charset val="134"/>
      </rPr>
      <t>,</t>
    </r>
    <r>
      <rPr>
        <sz val="11"/>
        <color theme="1"/>
        <rFont val="宋体"/>
        <charset val="134"/>
      </rPr>
      <t>郑鼎亮</t>
    </r>
    <r>
      <rPr>
        <sz val="11"/>
        <color theme="1"/>
        <rFont val="Carlito"/>
        <charset val="134"/>
      </rPr>
      <t>,</t>
    </r>
    <r>
      <rPr>
        <sz val="11"/>
        <color theme="1"/>
        <rFont val="宋体"/>
        <charset val="134"/>
      </rPr>
      <t>陈虹酉</t>
    </r>
    <r>
      <rPr>
        <sz val="11"/>
        <color theme="1"/>
        <rFont val="Carlito"/>
        <charset val="134"/>
      </rPr>
      <t>,</t>
    </r>
    <r>
      <rPr>
        <sz val="11"/>
        <color theme="1"/>
        <rFont val="宋体"/>
        <charset val="134"/>
      </rPr>
      <t>谢垚驰</t>
    </r>
    <r>
      <rPr>
        <sz val="11"/>
        <color theme="1"/>
        <rFont val="Carlito"/>
        <charset val="134"/>
      </rPr>
      <t>,</t>
    </r>
    <r>
      <rPr>
        <sz val="11"/>
        <color theme="1"/>
        <rFont val="宋体"/>
        <charset val="134"/>
      </rPr>
      <t>蔡静怡</t>
    </r>
    <r>
      <rPr>
        <sz val="11"/>
        <color theme="1"/>
        <rFont val="Carlito"/>
        <charset val="134"/>
      </rPr>
      <t>,</t>
    </r>
    <r>
      <rPr>
        <sz val="11"/>
        <color theme="1"/>
        <rFont val="宋体"/>
        <charset val="134"/>
      </rPr>
      <t>牛青雅</t>
    </r>
    <r>
      <rPr>
        <sz val="11"/>
        <color theme="1"/>
        <rFont val="Carlito"/>
        <charset val="134"/>
      </rPr>
      <t>,</t>
    </r>
    <r>
      <rPr>
        <sz val="11"/>
        <color theme="1"/>
        <rFont val="宋体"/>
        <charset val="134"/>
      </rPr>
      <t>林志鸿</t>
    </r>
    <r>
      <rPr>
        <sz val="11"/>
        <color theme="1"/>
        <rFont val="Carlito"/>
        <charset val="134"/>
      </rPr>
      <t>,</t>
    </r>
    <r>
      <rPr>
        <sz val="11"/>
        <color theme="1"/>
        <rFont val="宋体"/>
        <charset val="134"/>
      </rPr>
      <t>邵奕乔</t>
    </r>
    <r>
      <rPr>
        <sz val="11"/>
        <color theme="1"/>
        <rFont val="Carlito"/>
        <charset val="134"/>
      </rPr>
      <t>,</t>
    </r>
    <r>
      <rPr>
        <sz val="11"/>
        <color theme="1"/>
        <rFont val="宋体"/>
        <charset val="134"/>
      </rPr>
      <t>王嘉怡</t>
    </r>
    <r>
      <rPr>
        <sz val="11"/>
        <color theme="1"/>
        <rFont val="Carlito"/>
        <charset val="134"/>
      </rPr>
      <t>,</t>
    </r>
    <r>
      <rPr>
        <sz val="11"/>
        <color theme="1"/>
        <rFont val="宋体"/>
        <charset val="134"/>
      </rPr>
      <t>黄馨</t>
    </r>
  </si>
  <si>
    <t>连智华,姚祖婵,辛东亮</t>
  </si>
  <si>
    <t>R2022-002</t>
  </si>
  <si>
    <t>青环共创——新生态多元污染监测治理模式的创领者</t>
  </si>
  <si>
    <r>
      <rPr>
        <sz val="11"/>
        <color theme="1"/>
        <rFont val="宋体"/>
        <charset val="134"/>
      </rPr>
      <t>第八届</t>
    </r>
    <r>
      <rPr>
        <sz val="11"/>
        <color theme="1"/>
        <rFont val="Carlito"/>
        <charset val="134"/>
      </rPr>
      <t>/</t>
    </r>
    <r>
      <rPr>
        <sz val="11"/>
        <color theme="1"/>
        <rFont val="宋体"/>
        <charset val="134"/>
      </rPr>
      <t>省赛</t>
    </r>
  </si>
  <si>
    <r>
      <rPr>
        <sz val="11"/>
        <color theme="1"/>
        <rFont val="宋体"/>
        <charset val="134"/>
      </rPr>
      <t>朱伟铭</t>
    </r>
    <r>
      <rPr>
        <sz val="11"/>
        <color theme="1"/>
        <rFont val="Carlito"/>
        <charset val="134"/>
      </rPr>
      <t>,</t>
    </r>
    <r>
      <rPr>
        <sz val="11"/>
        <color theme="1"/>
        <rFont val="宋体"/>
        <charset val="134"/>
      </rPr>
      <t>肖蝶</t>
    </r>
    <r>
      <rPr>
        <sz val="11"/>
        <color theme="1"/>
        <rFont val="Carlito"/>
        <charset val="134"/>
      </rPr>
      <t>,</t>
    </r>
    <r>
      <rPr>
        <sz val="11"/>
        <color theme="1"/>
        <rFont val="宋体"/>
        <charset val="134"/>
      </rPr>
      <t>李俊洁</t>
    </r>
    <r>
      <rPr>
        <sz val="11"/>
        <color theme="1"/>
        <rFont val="Carlito"/>
        <charset val="134"/>
      </rPr>
      <t>,</t>
    </r>
    <r>
      <rPr>
        <sz val="11"/>
        <color theme="1"/>
        <rFont val="宋体"/>
        <charset val="134"/>
      </rPr>
      <t>郑鼎亮</t>
    </r>
    <r>
      <rPr>
        <sz val="11"/>
        <color theme="1"/>
        <rFont val="Carlito"/>
        <charset val="134"/>
      </rPr>
      <t>,</t>
    </r>
    <r>
      <rPr>
        <sz val="11"/>
        <color theme="1"/>
        <rFont val="宋体"/>
        <charset val="134"/>
      </rPr>
      <t>郭珈亦</t>
    </r>
    <r>
      <rPr>
        <sz val="11"/>
        <color theme="1"/>
        <rFont val="Carlito"/>
        <charset val="134"/>
      </rPr>
      <t>,</t>
    </r>
    <r>
      <rPr>
        <sz val="11"/>
        <color theme="1"/>
        <rFont val="宋体"/>
        <charset val="134"/>
      </rPr>
      <t>张翔</t>
    </r>
    <r>
      <rPr>
        <sz val="11"/>
        <color theme="1"/>
        <rFont val="Carlito"/>
        <charset val="134"/>
      </rPr>
      <t>,</t>
    </r>
    <r>
      <rPr>
        <sz val="11"/>
        <color theme="1"/>
        <rFont val="宋体"/>
        <charset val="134"/>
      </rPr>
      <t>王嘉怡</t>
    </r>
    <r>
      <rPr>
        <sz val="11"/>
        <color theme="1"/>
        <rFont val="Carlito"/>
        <charset val="134"/>
      </rPr>
      <t>,</t>
    </r>
    <r>
      <rPr>
        <sz val="11"/>
        <color theme="1"/>
        <rFont val="宋体"/>
        <charset val="134"/>
      </rPr>
      <t>郑进福</t>
    </r>
    <r>
      <rPr>
        <sz val="11"/>
        <color theme="1"/>
        <rFont val="Carlito"/>
        <charset val="134"/>
      </rPr>
      <t>,</t>
    </r>
    <r>
      <rPr>
        <sz val="11"/>
        <color theme="1"/>
        <rFont val="宋体"/>
        <charset val="134"/>
      </rPr>
      <t>杨璧宁</t>
    </r>
    <r>
      <rPr>
        <sz val="11"/>
        <color theme="1"/>
        <rFont val="Carlito"/>
        <charset val="134"/>
      </rPr>
      <t>,</t>
    </r>
    <r>
      <rPr>
        <sz val="11"/>
        <color theme="1"/>
        <rFont val="宋体"/>
        <charset val="134"/>
      </rPr>
      <t>王洁</t>
    </r>
    <r>
      <rPr>
        <sz val="11"/>
        <color theme="1"/>
        <rFont val="Carlito"/>
        <charset val="134"/>
      </rPr>
      <t>,</t>
    </r>
    <r>
      <rPr>
        <sz val="11"/>
        <color theme="1"/>
        <rFont val="宋体"/>
        <charset val="134"/>
      </rPr>
      <t>郑润森</t>
    </r>
    <r>
      <rPr>
        <sz val="11"/>
        <color theme="1"/>
        <rFont val="Carlito"/>
        <charset val="134"/>
      </rPr>
      <t>,</t>
    </r>
    <r>
      <rPr>
        <sz val="11"/>
        <color theme="1"/>
        <rFont val="宋体"/>
        <charset val="134"/>
      </rPr>
      <t>王柔静</t>
    </r>
  </si>
  <si>
    <t>连智华,柳志鹏</t>
  </si>
  <si>
    <t>R2022-003</t>
  </si>
  <si>
    <t>国海艺术——医疗科技赋能美学教育的先行者</t>
  </si>
  <si>
    <r>
      <rPr>
        <sz val="11"/>
        <color theme="1"/>
        <rFont val="宋体"/>
        <charset val="134"/>
      </rPr>
      <t>黄晓玲</t>
    </r>
    <r>
      <rPr>
        <sz val="11"/>
        <color theme="1"/>
        <rFont val="Carlito"/>
        <charset val="134"/>
      </rPr>
      <t>,</t>
    </r>
    <r>
      <rPr>
        <sz val="11"/>
        <color theme="1"/>
        <rFont val="宋体"/>
        <charset val="134"/>
      </rPr>
      <t>翁顺怡</t>
    </r>
    <r>
      <rPr>
        <sz val="11"/>
        <color theme="1"/>
        <rFont val="Carlito"/>
        <charset val="134"/>
      </rPr>
      <t>,</t>
    </r>
    <r>
      <rPr>
        <sz val="11"/>
        <color theme="1"/>
        <rFont val="宋体"/>
        <charset val="134"/>
      </rPr>
      <t>林瑶瑶</t>
    </r>
    <r>
      <rPr>
        <sz val="11"/>
        <color theme="1"/>
        <rFont val="Carlito"/>
        <charset val="134"/>
      </rPr>
      <t>,</t>
    </r>
    <r>
      <rPr>
        <sz val="11"/>
        <color theme="1"/>
        <rFont val="宋体"/>
        <charset val="134"/>
      </rPr>
      <t>吴佳莹</t>
    </r>
    <r>
      <rPr>
        <sz val="11"/>
        <color theme="1"/>
        <rFont val="Carlito"/>
        <charset val="134"/>
      </rPr>
      <t>,</t>
    </r>
    <r>
      <rPr>
        <sz val="11"/>
        <color theme="1"/>
        <rFont val="宋体"/>
        <charset val="134"/>
      </rPr>
      <t>李俊洁</t>
    </r>
    <r>
      <rPr>
        <sz val="11"/>
        <color theme="1"/>
        <rFont val="Carlito"/>
        <charset val="134"/>
      </rPr>
      <t>,</t>
    </r>
    <r>
      <rPr>
        <sz val="11"/>
        <color theme="1"/>
        <rFont val="宋体"/>
        <charset val="134"/>
      </rPr>
      <t>申屠玎</t>
    </r>
    <r>
      <rPr>
        <sz val="11"/>
        <color theme="1"/>
        <rFont val="Carlito"/>
        <charset val="134"/>
      </rPr>
      <t>,</t>
    </r>
    <r>
      <rPr>
        <sz val="11"/>
        <color theme="1"/>
        <rFont val="宋体"/>
        <charset val="134"/>
      </rPr>
      <t>周熙恒</t>
    </r>
    <r>
      <rPr>
        <sz val="11"/>
        <color theme="1"/>
        <rFont val="Carlito"/>
        <charset val="134"/>
      </rPr>
      <t>,</t>
    </r>
    <r>
      <rPr>
        <sz val="11"/>
        <color theme="1"/>
        <rFont val="宋体"/>
        <charset val="134"/>
      </rPr>
      <t>曾德言</t>
    </r>
    <r>
      <rPr>
        <sz val="11"/>
        <color theme="1"/>
        <rFont val="Carlito"/>
        <charset val="134"/>
      </rPr>
      <t>,</t>
    </r>
    <r>
      <rPr>
        <sz val="11"/>
        <color theme="1"/>
        <rFont val="宋体"/>
        <charset val="134"/>
      </rPr>
      <t>王琪琛</t>
    </r>
    <r>
      <rPr>
        <sz val="11"/>
        <color theme="1"/>
        <rFont val="Carlito"/>
        <charset val="134"/>
      </rPr>
      <t>,</t>
    </r>
    <r>
      <rPr>
        <sz val="11"/>
        <color theme="1"/>
        <rFont val="宋体"/>
        <charset val="134"/>
      </rPr>
      <t>张嘉慧</t>
    </r>
    <r>
      <rPr>
        <sz val="11"/>
        <color theme="1"/>
        <rFont val="Carlito"/>
        <charset val="134"/>
      </rPr>
      <t>,</t>
    </r>
    <r>
      <rPr>
        <sz val="11"/>
        <color theme="1"/>
        <rFont val="宋体"/>
        <charset val="134"/>
      </rPr>
      <t>刘昊宇</t>
    </r>
    <r>
      <rPr>
        <sz val="11"/>
        <color theme="1"/>
        <rFont val="Carlito"/>
        <charset val="134"/>
      </rPr>
      <t>,</t>
    </r>
    <r>
      <rPr>
        <sz val="11"/>
        <color theme="1"/>
        <rFont val="宋体"/>
        <charset val="134"/>
      </rPr>
      <t>干颖琦</t>
    </r>
  </si>
  <si>
    <t>连智华,吴丹丹</t>
  </si>
  <si>
    <t>R2022-004</t>
  </si>
  <si>
    <t>轴星文化——小微企业“一站式”知识服务平台开创者</t>
  </si>
  <si>
    <r>
      <rPr>
        <sz val="11"/>
        <color theme="1"/>
        <rFont val="宋体"/>
        <charset val="134"/>
      </rPr>
      <t>王世洋</t>
    </r>
    <r>
      <rPr>
        <sz val="11"/>
        <color theme="1"/>
        <rFont val="Carlito"/>
        <charset val="134"/>
      </rPr>
      <t>,</t>
    </r>
    <r>
      <rPr>
        <sz val="11"/>
        <color theme="1"/>
        <rFont val="宋体"/>
        <charset val="134"/>
      </rPr>
      <t>黄山</t>
    </r>
    <r>
      <rPr>
        <sz val="11"/>
        <color theme="1"/>
        <rFont val="Carlito"/>
        <charset val="134"/>
      </rPr>
      <t>,</t>
    </r>
    <r>
      <rPr>
        <sz val="11"/>
        <color theme="1"/>
        <rFont val="宋体"/>
        <charset val="134"/>
      </rPr>
      <t>林瑶</t>
    </r>
    <r>
      <rPr>
        <sz val="11"/>
        <color theme="1"/>
        <rFont val="Carlito"/>
        <charset val="134"/>
      </rPr>
      <t>,</t>
    </r>
    <r>
      <rPr>
        <sz val="11"/>
        <color theme="1"/>
        <rFont val="宋体"/>
        <charset val="134"/>
      </rPr>
      <t>陈艳芳</t>
    </r>
    <r>
      <rPr>
        <sz val="11"/>
        <color theme="1"/>
        <rFont val="Carlito"/>
        <charset val="134"/>
      </rPr>
      <t>,</t>
    </r>
    <r>
      <rPr>
        <sz val="11"/>
        <color theme="1"/>
        <rFont val="宋体"/>
        <charset val="134"/>
      </rPr>
      <t>曾德言</t>
    </r>
    <r>
      <rPr>
        <sz val="11"/>
        <color theme="1"/>
        <rFont val="Carlito"/>
        <charset val="134"/>
      </rPr>
      <t>,</t>
    </r>
    <r>
      <rPr>
        <sz val="11"/>
        <color theme="1"/>
        <rFont val="宋体"/>
        <charset val="134"/>
      </rPr>
      <t>林瑶瑶</t>
    </r>
    <r>
      <rPr>
        <sz val="11"/>
        <color theme="1"/>
        <rFont val="Carlito"/>
        <charset val="134"/>
      </rPr>
      <t>,</t>
    </r>
    <r>
      <rPr>
        <sz val="11"/>
        <color theme="1"/>
        <rFont val="宋体"/>
        <charset val="134"/>
      </rPr>
      <t>陈梓烁</t>
    </r>
    <r>
      <rPr>
        <sz val="11"/>
        <color theme="1"/>
        <rFont val="Carlito"/>
        <charset val="134"/>
      </rPr>
      <t>,</t>
    </r>
    <r>
      <rPr>
        <sz val="11"/>
        <color theme="1"/>
        <rFont val="宋体"/>
        <charset val="134"/>
      </rPr>
      <t>林锦阳</t>
    </r>
    <r>
      <rPr>
        <sz val="11"/>
        <color theme="1"/>
        <rFont val="Carlito"/>
        <charset val="134"/>
      </rPr>
      <t>,</t>
    </r>
    <r>
      <rPr>
        <sz val="11"/>
        <color theme="1"/>
        <rFont val="宋体"/>
        <charset val="134"/>
      </rPr>
      <t>郑智伟</t>
    </r>
    <r>
      <rPr>
        <sz val="11"/>
        <color theme="1"/>
        <rFont val="Carlito"/>
        <charset val="134"/>
      </rPr>
      <t>,</t>
    </r>
    <r>
      <rPr>
        <sz val="11"/>
        <color theme="1"/>
        <rFont val="宋体"/>
        <charset val="134"/>
      </rPr>
      <t>李艾琪</t>
    </r>
    <r>
      <rPr>
        <sz val="11"/>
        <color theme="1"/>
        <rFont val="Carlito"/>
        <charset val="134"/>
      </rPr>
      <t>,</t>
    </r>
    <r>
      <rPr>
        <sz val="11"/>
        <color theme="1"/>
        <rFont val="宋体"/>
        <charset val="134"/>
      </rPr>
      <t>陈钧迪</t>
    </r>
    <r>
      <rPr>
        <sz val="11"/>
        <color theme="1"/>
        <rFont val="Carlito"/>
        <charset val="134"/>
      </rPr>
      <t>,</t>
    </r>
    <r>
      <rPr>
        <sz val="11"/>
        <color theme="1"/>
        <rFont val="宋体"/>
        <charset val="134"/>
      </rPr>
      <t>雷佳佳</t>
    </r>
  </si>
  <si>
    <t>R2022-005</t>
  </si>
  <si>
    <t>第九届创青春中国青年创新创业大赛</t>
  </si>
  <si>
    <t>第九届/国赛</t>
  </si>
  <si>
    <t>王世洋、黄山、雷佳佳、林瑶、陈艳芳、曾德言、林瑶瑶、陈梓烁、林锦阳</t>
  </si>
  <si>
    <t>R2022-006</t>
  </si>
  <si>
    <t>基于可利用农业编辑蛋白质生产新型医用胶水</t>
  </si>
  <si>
    <r>
      <rPr>
        <sz val="11"/>
        <color theme="1"/>
        <rFont val="宋体"/>
        <charset val="134"/>
      </rPr>
      <t>第九届</t>
    </r>
    <r>
      <rPr>
        <sz val="11"/>
        <color theme="1"/>
        <rFont val="Carlito"/>
        <charset val="134"/>
      </rPr>
      <t>/</t>
    </r>
    <r>
      <rPr>
        <sz val="11"/>
        <color theme="1"/>
        <rFont val="宋体"/>
        <charset val="134"/>
      </rPr>
      <t>国赛</t>
    </r>
  </si>
  <si>
    <t>金奖</t>
  </si>
  <si>
    <t>柳志鹏</t>
  </si>
  <si>
    <t>R2022-007</t>
  </si>
  <si>
    <t>探客</t>
  </si>
  <si>
    <t>挑战杯全国大学生创业计划竞赛</t>
  </si>
  <si>
    <t>第六届挑战杯全国大学生创业计划竞赛</t>
  </si>
  <si>
    <r>
      <rPr>
        <sz val="11"/>
        <color theme="1"/>
        <rFont val="宋体"/>
        <charset val="134"/>
      </rPr>
      <t>第六届</t>
    </r>
    <r>
      <rPr>
        <sz val="11"/>
        <color theme="1"/>
        <rFont val="Carlito"/>
        <charset val="134"/>
      </rPr>
      <t>/</t>
    </r>
    <r>
      <rPr>
        <sz val="11"/>
        <color theme="1"/>
        <rFont val="宋体"/>
        <charset val="134"/>
      </rPr>
      <t>校赛</t>
    </r>
  </si>
  <si>
    <t>R2022-008</t>
  </si>
  <si>
    <t>青环共创</t>
  </si>
  <si>
    <t>R2022-009</t>
  </si>
  <si>
    <t>轴心文化</t>
  </si>
  <si>
    <t>R2022-010</t>
  </si>
  <si>
    <t>斯贝佳品牌策划书</t>
  </si>
  <si>
    <t>全国高校商业精英挑战赛品牌策划竞赛</t>
  </si>
  <si>
    <t>2022年全国高校商业精英挑战赛品牌策划竞赛</t>
  </si>
  <si>
    <r>
      <t>第十届</t>
    </r>
    <r>
      <rPr>
        <sz val="11"/>
        <color theme="1"/>
        <rFont val="Carlito"/>
        <charset val="134"/>
      </rPr>
      <t>/</t>
    </r>
    <r>
      <rPr>
        <sz val="11"/>
        <color theme="1"/>
        <rFont val="宋体"/>
        <charset val="134"/>
      </rPr>
      <t>国赛</t>
    </r>
  </si>
  <si>
    <t>一等奖</t>
  </si>
  <si>
    <t>黄晓玲、林瑶瑶、曹嘉欣、吴佳莹</t>
  </si>
  <si>
    <t>郑文坚、朱郑雯</t>
  </si>
  <si>
    <t>R2022-011</t>
  </si>
  <si>
    <t>Cultivator品牌策划书</t>
  </si>
  <si>
    <t>王如颖</t>
  </si>
  <si>
    <t>邱沁艺、林璐珺、张欣然</t>
  </si>
  <si>
    <t>R2022-012</t>
  </si>
  <si>
    <t>奥格飞瑞品牌策划书</t>
  </si>
  <si>
    <t>陈文婷</t>
  </si>
  <si>
    <r>
      <rPr>
        <sz val="11"/>
        <color theme="1"/>
        <rFont val="宋体"/>
        <charset val="134"/>
      </rPr>
      <t>魏瑶、董思琦、</t>
    </r>
    <r>
      <rPr>
        <sz val="11"/>
        <color theme="1"/>
        <rFont val="Carlito"/>
        <charset val="134"/>
      </rPr>
      <t xml:space="preserve"> </t>
    </r>
    <r>
      <rPr>
        <sz val="11"/>
        <color theme="1"/>
        <rFont val="宋体"/>
        <charset val="134"/>
      </rPr>
      <t>麻佳琪、罗畅</t>
    </r>
  </si>
  <si>
    <t>R2022-013</t>
  </si>
  <si>
    <t>角美角色品牌策划书</t>
  </si>
  <si>
    <t>郭倩莹、王馨一、张耀匀、吴佳怡</t>
  </si>
  <si>
    <t>侯慧芳、黄辉</t>
  </si>
  <si>
    <t>R2022-014</t>
  </si>
  <si>
    <t>基于懒、宅经济视域下正大3R速食食品、品牌推崇发展路径探究</t>
  </si>
  <si>
    <t>第十二届“正大杯”全国大学生市场调查与分析大赛</t>
  </si>
  <si>
    <r>
      <rPr>
        <sz val="11"/>
        <color theme="1"/>
        <rFont val="宋体"/>
        <charset val="134"/>
      </rPr>
      <t>第十二届</t>
    </r>
    <r>
      <rPr>
        <sz val="11"/>
        <color theme="1"/>
        <rFont val="Carlito"/>
        <charset val="134"/>
      </rPr>
      <t>/</t>
    </r>
    <r>
      <rPr>
        <sz val="11"/>
        <color theme="1"/>
        <rFont val="宋体"/>
        <charset val="134"/>
      </rPr>
      <t>省赛</t>
    </r>
  </si>
  <si>
    <t>毛拜景</t>
  </si>
  <si>
    <t>詹立晗、殷子翔、林祈、林雅洁</t>
  </si>
  <si>
    <t>王静、朱郑雯</t>
  </si>
  <si>
    <t>R2022-015</t>
  </si>
  <si>
    <t>沉浸式购物体验赋能正大购物中心品牌发展路径研究——基于SOR双中介效应模型</t>
  </si>
  <si>
    <t>何润涵</t>
  </si>
  <si>
    <t>寿颖钰、栾文菁、高子棋、李舒萍</t>
  </si>
  <si>
    <t>R2022-016</t>
  </si>
  <si>
    <t>星购（single）——基于单身经济背景下厦门搭建式商品市场机会探究</t>
  </si>
  <si>
    <t>朱栩漫</t>
  </si>
  <si>
    <t>王洁、姚子豪、黄韬璇</t>
  </si>
  <si>
    <t>R2022-017</t>
  </si>
  <si>
    <t>小电快团</t>
  </si>
  <si>
    <t>2022年大学生创新创业训练计划</t>
  </si>
  <si>
    <t>郑鼎亮</t>
  </si>
  <si>
    <t>朱伟铭、何锦成、黄晓玲、杨紫诺、徐珂歆、钱昊煜、封宇宏、林瑶瑶、曹洋</t>
  </si>
  <si>
    <t>R2022-018</t>
  </si>
  <si>
    <t>互趣科技：立足“智慧城市”打造数字化法务解决方案</t>
  </si>
  <si>
    <t>李俊洁</t>
  </si>
  <si>
    <t>印媛、李云帆、何锶涵、杨璧宁、阮欣捷、陈生辉、苗萧笛、干颖琦</t>
  </si>
  <si>
    <t>R2022-019</t>
  </si>
  <si>
    <t>“微腐败”对乡村营商环境的影响及对策研究</t>
  </si>
  <si>
    <t>黄山</t>
  </si>
  <si>
    <t>朱伟铭、何锦成、蔡静怡、陈文婷</t>
  </si>
  <si>
    <t>R2022-020</t>
  </si>
  <si>
    <t>基于用户接受行为模型之互联网+医疗健康平台发展路径研究</t>
  </si>
  <si>
    <t>张馨月</t>
  </si>
  <si>
    <t>张嘉慧、连芳颖、任京豫、钟苑欣</t>
  </si>
  <si>
    <t>R2022-021</t>
  </si>
  <si>
    <t>胜联科技——国内新型导热吸波材料领跑者</t>
  </si>
  <si>
    <t>肖蝶</t>
  </si>
  <si>
    <t>钱昊煜、黄梓文棋、周子琳、葛洋、蔡鸿林、魏瑶、牛笛、何雨南、许铬埼</t>
  </si>
  <si>
    <t>R2022-022</t>
  </si>
  <si>
    <t>《假繁荣还是真发展——基于双循环视阈下新能源汽车行业的调查研究》</t>
  </si>
  <si>
    <t>赵子辰</t>
  </si>
  <si>
    <t>郑心怡、彭可荧、魏桐欣、王佳琪</t>
  </si>
  <si>
    <t>R2022-023</t>
  </si>
  <si>
    <t>凝露科技——新型医用胶水的应用</t>
  </si>
  <si>
    <t>刘佳琦</t>
  </si>
  <si>
    <t>戴龙海、赖荣坤、屈瑞、蔡丽民、张婷君</t>
  </si>
  <si>
    <t>R2022-024</t>
  </si>
  <si>
    <t>直播带货是实体经济的“希望”还是“陷阱”？——基于服装行业的调查研究</t>
  </si>
  <si>
    <t>肖晓琳</t>
  </si>
  <si>
    <t>牛青雅、申屠玎、陈宇杉</t>
  </si>
  <si>
    <t>R2022-025</t>
  </si>
  <si>
    <t>“幸福＋”-致力于“幸福家庭，三代共生”的启明灯</t>
  </si>
  <si>
    <t>毛信平</t>
  </si>
  <si>
    <t>陈若霖、黄梓文棋、杨东龙、吴洲、余秀慧、张佳乐</t>
  </si>
  <si>
    <t>R2022-026</t>
  </si>
  <si>
    <t>厦门推动建设智慧城市管理的研究</t>
  </si>
  <si>
    <t>翁顺怡</t>
  </si>
  <si>
    <t>罗畅、郑澍尧</t>
  </si>
  <si>
    <t>R2022-027</t>
  </si>
  <si>
    <t>国货之光能否崛起？——基于“野性消费”现象的研究</t>
  </si>
  <si>
    <t>刘芸菁</t>
  </si>
  <si>
    <t>郭怡冰、杨思诗、真雨蝶、罗秋红</t>
  </si>
  <si>
    <t>R2022-028</t>
  </si>
  <si>
    <t>安得广厦千万间——针对大城市住房问题的探究</t>
  </si>
  <si>
    <t>黎云璐</t>
  </si>
  <si>
    <t>覃焕鸣、张沁蕊、彭辰、何雨南、</t>
  </si>
  <si>
    <t>R2022-029</t>
  </si>
  <si>
    <t>泛娱乐时代国产动画交流路径的创新与中国文化传播研究</t>
  </si>
  <si>
    <t>栾文菁</t>
  </si>
  <si>
    <t>何润涵、许家磊、张绍辉、周小力</t>
  </si>
  <si>
    <t>R2022-030</t>
  </si>
  <si>
    <t>为何不能唯学历是从？——基于“五唯”背景下学历歧视的调查研究</t>
  </si>
  <si>
    <t>陈晓勇</t>
  </si>
  <si>
    <t>赵师冉、李双双、冯宁静</t>
  </si>
  <si>
    <t>R2022-031</t>
  </si>
  <si>
    <t>RCEP视域下中国食品品牌形象塑造与传播路径探析——基于Biel模型</t>
  </si>
  <si>
    <t>杨依涵</t>
  </si>
  <si>
    <t>陈可欣、蔡鸿林、郑婧滢、潘佳城</t>
  </si>
  <si>
    <t>R2022-032</t>
  </si>
  <si>
    <t>双碳背景下，厦门市新能源公交网络的优化设计方案</t>
  </si>
  <si>
    <t>王稼祥</t>
  </si>
  <si>
    <t>吴佳莹、张宇航、赵多吉、封宇宏</t>
  </si>
  <si>
    <t>R2022-033</t>
  </si>
  <si>
    <t>云南通海非物质文化遗产豆末糖技艺的品牌化、年轻化之路——以云南斯贝佳为例</t>
  </si>
  <si>
    <t>叶秋霞</t>
  </si>
  <si>
    <t>吴佳莹、谷翠欣、林瑶瑶</t>
  </si>
  <si>
    <t>R2022-034</t>
  </si>
  <si>
    <t>AI当道，新式清洁——关于Z世代清洁产品的新需求发展趋势研究</t>
  </si>
  <si>
    <t>陈潜</t>
  </si>
  <si>
    <t>陈妤佳、郑谢香、徐欣宇、唐雪虹</t>
  </si>
  <si>
    <t>R2022-035</t>
  </si>
  <si>
    <t>“废宝”——厦门市垃圾分类再回收平台</t>
  </si>
  <si>
    <t>江天一</t>
  </si>
  <si>
    <t>李哲、李予欣、张倩玉、黄子怡</t>
  </si>
  <si>
    <t>R2022-036</t>
  </si>
  <si>
    <t>云朵医生——以云医疗下沉医疗资源入乡的老年服务终端</t>
  </si>
  <si>
    <t>魏伟航</t>
  </si>
  <si>
    <t>潘鑫、于澄澈、白海洋、张宇林</t>
  </si>
  <si>
    <t>R2022-037</t>
  </si>
  <si>
    <t>学生群体内卷化及教育改革必要性的调查研究</t>
  </si>
  <si>
    <t>彭彬悦</t>
  </si>
  <si>
    <t>陈虹酉、林嘉盈、曾德言、陈嘉伟</t>
  </si>
  <si>
    <t>R2022-038</t>
  </si>
  <si>
    <t>儿童性教育普及程度及困难研究—以厦漳地区为例</t>
  </si>
  <si>
    <t>徐佳佳</t>
  </si>
  <si>
    <t>伊柔静、黄佳玲、金冉、李双宇</t>
  </si>
  <si>
    <t>R2022-039</t>
  </si>
  <si>
    <t>基于RCEP背景下中国跨境电商企业东南亚市场的拓展和实践研究</t>
  </si>
  <si>
    <t>林俊杰</t>
  </si>
  <si>
    <t>舒梦娇、廖丽英、毛文君、王怡婷</t>
  </si>
  <si>
    <t>R2022-040</t>
  </si>
  <si>
    <t>基于“泉州十大热门旅游景点偏好差异分析”的旅游景点指标创设研究</t>
  </si>
  <si>
    <t>林柯彤</t>
  </si>
  <si>
    <t>邵蔚、黄睿婷、翁彩彬</t>
  </si>
  <si>
    <t>R2022-041</t>
  </si>
  <si>
    <t>幸福家园老年疗养</t>
  </si>
  <si>
    <t>黄研珩</t>
  </si>
  <si>
    <t>谢金泽、覃焕鸣、钟艳萍、王琪琛</t>
  </si>
  <si>
    <t>R2022-042</t>
  </si>
  <si>
    <t>一直单身，一直爽？有关单身族群成因和消费行为的调研</t>
  </si>
  <si>
    <t>霍雅林</t>
  </si>
  <si>
    <t>颜冰、黄馨、梁宇斌、龚家奕</t>
  </si>
  <si>
    <t>R2022-043</t>
  </si>
  <si>
    <t>“老有所养，老有所依”—厦漳地区养老模式创新发展建议</t>
  </si>
  <si>
    <t>于慧泽、武梦、李宣军</t>
  </si>
  <si>
    <t>R2022-044</t>
  </si>
  <si>
    <t>助力乡村振兴—乡村垃圾资源回收处理产业化</t>
  </si>
  <si>
    <t>梁晓晴</t>
  </si>
  <si>
    <t>刘相兵、钟英杰、李艾琪、陈嫣然</t>
  </si>
  <si>
    <t>R2022-045</t>
  </si>
  <si>
    <t>大数据赋予智慧养老新模式——“医家配送”</t>
  </si>
  <si>
    <t>刘华峥</t>
  </si>
  <si>
    <t>薛艳榕、许曹艺芯、陈雅萍、陈鑫绮</t>
  </si>
  <si>
    <t>R2022-046</t>
  </si>
  <si>
    <t>格物生科</t>
  </si>
  <si>
    <t>黄承智</t>
  </si>
  <si>
    <t>R2022-047</t>
  </si>
  <si>
    <t>后疫情下速烹预制菜的市场机会</t>
  </si>
  <si>
    <t>池建涛</t>
  </si>
  <si>
    <t>陈文婷、牛笛、潘芬香、魏瑶</t>
  </si>
  <si>
    <t>R2022-048</t>
  </si>
  <si>
    <t>中医养生公众号“小药童”弘扬中医文化</t>
  </si>
  <si>
    <t>邵彦洁</t>
  </si>
  <si>
    <t>林梁奕、张梓恒、王鑫鑫、石易哲</t>
  </si>
  <si>
    <t>R2022-049</t>
  </si>
  <si>
    <t>互联网消费金融资产证券化分析--以“京东白条”为例</t>
  </si>
  <si>
    <t>陈博鸿</t>
  </si>
  <si>
    <t>钟嘉雯、陈思橦、连芳颖</t>
  </si>
  <si>
    <t>R2022-050</t>
  </si>
  <si>
    <t>新消费背景下老字号品牌经营创新研究</t>
  </si>
  <si>
    <t>林佳阳</t>
  </si>
  <si>
    <t>袁易如、宋园艺</t>
  </si>
  <si>
    <t>R2022-051</t>
  </si>
  <si>
    <t>中国不良资产证券化的发展情况与展望</t>
  </si>
  <si>
    <t>李佩瑶</t>
  </si>
  <si>
    <t>曹晓旭、梁雅琳、洪佳昆</t>
  </si>
  <si>
    <t>R2022-052</t>
  </si>
  <si>
    <t>“学职通”——聚集用户附近兼职信息的平台</t>
  </si>
  <si>
    <t>吴佳亿</t>
  </si>
  <si>
    <t>郑心怡、李双双、林志鸿</t>
  </si>
  <si>
    <t>R2022-053</t>
  </si>
  <si>
    <t>创艺孵化家</t>
  </si>
  <si>
    <t>黄爱棠</t>
  </si>
  <si>
    <t>马婉煜、赖学烨、纪铭锐</t>
  </si>
  <si>
    <t>R2022-054</t>
  </si>
  <si>
    <t>适龄未婚人群的探究</t>
  </si>
  <si>
    <t>郑腾耀</t>
  </si>
  <si>
    <t>申屠玎、陈宇杉、沈毅、陈梅铃</t>
  </si>
  <si>
    <t>R2022-055</t>
  </si>
  <si>
    <t>关于厦门市“夜间经济”发展困局与出路</t>
  </si>
  <si>
    <t>王婉婷</t>
  </si>
  <si>
    <t>蔡一凡、杨紫琼</t>
  </si>
  <si>
    <t>R2022-056</t>
  </si>
  <si>
    <t>Z世代男士护肤品品牌资产调研</t>
  </si>
  <si>
    <t>章梓烨</t>
  </si>
  <si>
    <t>李芊雨、何志文、赖学烨、张汝琦</t>
  </si>
  <si>
    <t>R2023-001</t>
  </si>
  <si>
    <t>艺禾韵舞一一聚焦美育与医学融合的先行者</t>
  </si>
  <si>
    <t>第九届中国国际“互联网+”大学生创新创业大赛</t>
  </si>
  <si>
    <t>林璐珺</t>
  </si>
  <si>
    <t>王琪琛,白昌杰,刘晨旭,林倩,陈欣,巫欣雨，鲍嘉怡</t>
  </si>
  <si>
    <t>R2023-002</t>
  </si>
  <si>
    <t>轴星科技一一领携中国制造出海全流程数字化的服务专家</t>
  </si>
  <si>
    <t>申屠玎</t>
  </si>
  <si>
    <r>
      <rPr>
        <sz val="11"/>
        <color theme="1"/>
        <rFont val="宋体"/>
        <charset val="134"/>
      </rPr>
      <t>林文婕</t>
    </r>
    <r>
      <rPr>
        <sz val="11"/>
        <color theme="1"/>
        <rFont val="Carlito"/>
        <charset val="134"/>
      </rPr>
      <t>,</t>
    </r>
    <r>
      <rPr>
        <sz val="11"/>
        <color theme="1"/>
        <rFont val="宋体"/>
        <charset val="134"/>
      </rPr>
      <t>董思琦</t>
    </r>
    <r>
      <rPr>
        <sz val="11"/>
        <color theme="1"/>
        <rFont val="Carlito"/>
        <charset val="134"/>
      </rPr>
      <t>,</t>
    </r>
    <r>
      <rPr>
        <sz val="11"/>
        <color theme="1"/>
        <rFont val="宋体"/>
        <charset val="134"/>
      </rPr>
      <t>马筱萱</t>
    </r>
    <r>
      <rPr>
        <sz val="11"/>
        <color theme="1"/>
        <rFont val="Carlito"/>
        <charset val="134"/>
      </rPr>
      <t>,</t>
    </r>
    <r>
      <rPr>
        <sz val="11"/>
        <color theme="1"/>
        <rFont val="宋体"/>
        <charset val="134"/>
      </rPr>
      <t>林初坤</t>
    </r>
    <r>
      <rPr>
        <sz val="11"/>
        <color theme="1"/>
        <rFont val="Carlito"/>
        <charset val="134"/>
      </rPr>
      <t>,</t>
    </r>
    <r>
      <rPr>
        <sz val="11"/>
        <color theme="1"/>
        <rFont val="宋体"/>
        <charset val="134"/>
      </rPr>
      <t>刘昊字</t>
    </r>
    <r>
      <rPr>
        <sz val="11"/>
        <color theme="1"/>
        <rFont val="Carlito"/>
        <charset val="134"/>
      </rPr>
      <t>,</t>
    </r>
    <r>
      <rPr>
        <sz val="11"/>
        <color theme="1"/>
        <rFont val="宋体"/>
        <charset val="134"/>
      </rPr>
      <t>张芷源</t>
    </r>
    <r>
      <rPr>
        <sz val="11"/>
        <color theme="1"/>
        <rFont val="Carlito"/>
        <charset val="134"/>
      </rPr>
      <t>,</t>
    </r>
    <r>
      <rPr>
        <sz val="11"/>
        <color theme="1"/>
        <rFont val="宋体"/>
        <charset val="134"/>
      </rPr>
      <t>付思仪</t>
    </r>
    <r>
      <rPr>
        <sz val="11"/>
        <color theme="1"/>
        <rFont val="Carlito"/>
        <charset val="134"/>
      </rPr>
      <t>,</t>
    </r>
    <r>
      <rPr>
        <sz val="11"/>
        <color theme="1"/>
        <rFont val="宋体"/>
        <charset val="134"/>
      </rPr>
      <t>莫雅桢</t>
    </r>
  </si>
  <si>
    <t>连智华,高璐</t>
  </si>
  <si>
    <t>R2023-003</t>
  </si>
  <si>
    <t>中科未来:高效促伤口愈合生物医疗凝胶敷料的创领者</t>
  </si>
  <si>
    <r>
      <rPr>
        <sz val="11"/>
        <color theme="1"/>
        <rFont val="宋体"/>
        <charset val="134"/>
      </rPr>
      <t>第九届</t>
    </r>
    <r>
      <rPr>
        <sz val="11"/>
        <color theme="1"/>
        <rFont val="Carlito"/>
        <charset val="134"/>
      </rPr>
      <t>/</t>
    </r>
    <r>
      <rPr>
        <sz val="11"/>
        <color theme="1"/>
        <rFont val="宋体"/>
        <charset val="134"/>
      </rPr>
      <t>省赛</t>
    </r>
  </si>
  <si>
    <t>印媛</t>
  </si>
  <si>
    <r>
      <rPr>
        <sz val="11"/>
        <color theme="1"/>
        <rFont val="宋体"/>
        <charset val="134"/>
      </rPr>
      <t>张晓静</t>
    </r>
    <r>
      <rPr>
        <sz val="11"/>
        <color theme="1"/>
        <rFont val="Carlito"/>
        <charset val="134"/>
      </rPr>
      <t>,</t>
    </r>
    <r>
      <rPr>
        <sz val="11"/>
        <color theme="1"/>
        <rFont val="宋体"/>
        <charset val="134"/>
      </rPr>
      <t>黄馨</t>
    </r>
    <r>
      <rPr>
        <sz val="11"/>
        <color theme="1"/>
        <rFont val="Carlito"/>
        <charset val="134"/>
      </rPr>
      <t>,</t>
    </r>
    <r>
      <rPr>
        <sz val="11"/>
        <color theme="1"/>
        <rFont val="宋体"/>
        <charset val="134"/>
      </rPr>
      <t>谢垚驰</t>
    </r>
    <r>
      <rPr>
        <sz val="11"/>
        <color theme="1"/>
        <rFont val="Carlito"/>
        <charset val="134"/>
      </rPr>
      <t>,</t>
    </r>
    <r>
      <rPr>
        <sz val="11"/>
        <color theme="1"/>
        <rFont val="宋体"/>
        <charset val="134"/>
      </rPr>
      <t>王熙杰</t>
    </r>
    <r>
      <rPr>
        <sz val="11"/>
        <color theme="1"/>
        <rFont val="Carlito"/>
        <charset val="134"/>
      </rPr>
      <t>,</t>
    </r>
    <r>
      <rPr>
        <sz val="11"/>
        <color theme="1"/>
        <rFont val="宋体"/>
        <charset val="134"/>
      </rPr>
      <t>郑鼎亮</t>
    </r>
    <r>
      <rPr>
        <sz val="11"/>
        <color theme="1"/>
        <rFont val="Carlito"/>
        <charset val="134"/>
      </rPr>
      <t>,</t>
    </r>
    <r>
      <rPr>
        <sz val="11"/>
        <color theme="1"/>
        <rFont val="宋体"/>
        <charset val="134"/>
      </rPr>
      <t>郑润森</t>
    </r>
    <r>
      <rPr>
        <sz val="11"/>
        <color theme="1"/>
        <rFont val="Carlito"/>
        <charset val="134"/>
      </rPr>
      <t>,</t>
    </r>
    <r>
      <rPr>
        <sz val="11"/>
        <color theme="1"/>
        <rFont val="宋体"/>
        <charset val="134"/>
      </rPr>
      <t>陈潜</t>
    </r>
    <r>
      <rPr>
        <sz val="11"/>
        <color theme="1"/>
        <rFont val="Carlito"/>
        <charset val="134"/>
      </rPr>
      <t>,</t>
    </r>
    <r>
      <rPr>
        <sz val="11"/>
        <color theme="1"/>
        <rFont val="宋体"/>
        <charset val="134"/>
      </rPr>
      <t>柴若瑶</t>
    </r>
    <r>
      <rPr>
        <sz val="11"/>
        <color theme="1"/>
        <rFont val="Carlito"/>
        <charset val="134"/>
      </rPr>
      <t>,</t>
    </r>
    <r>
      <rPr>
        <sz val="11"/>
        <color theme="1"/>
        <rFont val="宋体"/>
        <charset val="134"/>
      </rPr>
      <t>林纯纯</t>
    </r>
    <r>
      <rPr>
        <sz val="11"/>
        <color theme="1"/>
        <rFont val="Carlito"/>
        <charset val="134"/>
      </rPr>
      <t>,</t>
    </r>
    <r>
      <rPr>
        <sz val="11"/>
        <color theme="1"/>
        <rFont val="宋体"/>
        <charset val="134"/>
      </rPr>
      <t>何佳慧</t>
    </r>
    <r>
      <rPr>
        <sz val="11"/>
        <color theme="1"/>
        <rFont val="Carlito"/>
        <charset val="134"/>
      </rPr>
      <t>,</t>
    </r>
    <r>
      <rPr>
        <sz val="11"/>
        <color theme="1"/>
        <rFont val="宋体"/>
        <charset val="134"/>
      </rPr>
      <t>黄歆</t>
    </r>
  </si>
  <si>
    <t>连智华,辛东亮</t>
  </si>
  <si>
    <t>R2023-004</t>
  </si>
  <si>
    <t>1921茶科技:打造数字农业“标准化”的茶产业高质量发展样板</t>
  </si>
  <si>
    <t>郑润森</t>
  </si>
  <si>
    <r>
      <rPr>
        <sz val="11"/>
        <color theme="1"/>
        <rFont val="宋体"/>
        <charset val="134"/>
      </rPr>
      <t>黄韬璇</t>
    </r>
    <r>
      <rPr>
        <sz val="11"/>
        <color theme="1"/>
        <rFont val="Carlito"/>
        <charset val="134"/>
      </rPr>
      <t>,</t>
    </r>
    <r>
      <rPr>
        <sz val="11"/>
        <color theme="1"/>
        <rFont val="宋体"/>
        <charset val="134"/>
      </rPr>
      <t>林倩</t>
    </r>
    <r>
      <rPr>
        <sz val="11"/>
        <color theme="1"/>
        <rFont val="Carlito"/>
        <charset val="134"/>
      </rPr>
      <t>,</t>
    </r>
    <r>
      <rPr>
        <sz val="11"/>
        <color theme="1"/>
        <rFont val="宋体"/>
        <charset val="134"/>
      </rPr>
      <t>戴静筠</t>
    </r>
    <r>
      <rPr>
        <sz val="11"/>
        <color theme="1"/>
        <rFont val="Carlito"/>
        <charset val="134"/>
      </rPr>
      <t>,</t>
    </r>
    <r>
      <rPr>
        <sz val="11"/>
        <color theme="1"/>
        <rFont val="宋体"/>
        <charset val="134"/>
      </rPr>
      <t>钟艳萍</t>
    </r>
    <r>
      <rPr>
        <sz val="11"/>
        <color theme="1"/>
        <rFont val="Carlito"/>
        <charset val="134"/>
      </rPr>
      <t>,</t>
    </r>
    <r>
      <rPr>
        <sz val="11"/>
        <color theme="1"/>
        <rFont val="宋体"/>
        <charset val="134"/>
      </rPr>
      <t>陈梓涵</t>
    </r>
    <r>
      <rPr>
        <sz val="11"/>
        <color theme="1"/>
        <rFont val="Carlito"/>
        <charset val="134"/>
      </rPr>
      <t>,</t>
    </r>
    <r>
      <rPr>
        <sz val="11"/>
        <color theme="1"/>
        <rFont val="宋体"/>
        <charset val="134"/>
      </rPr>
      <t>罗其良</t>
    </r>
    <r>
      <rPr>
        <sz val="11"/>
        <color theme="1"/>
        <rFont val="Carlito"/>
        <charset val="134"/>
      </rPr>
      <t>,</t>
    </r>
    <r>
      <rPr>
        <sz val="11"/>
        <color theme="1"/>
        <rFont val="宋体"/>
        <charset val="134"/>
      </rPr>
      <t>申屠玎</t>
    </r>
    <r>
      <rPr>
        <sz val="11"/>
        <color theme="1"/>
        <rFont val="Carlito"/>
        <charset val="134"/>
      </rPr>
      <t>,</t>
    </r>
    <r>
      <rPr>
        <sz val="11"/>
        <color theme="1"/>
        <rFont val="宋体"/>
        <charset val="134"/>
      </rPr>
      <t>蔡林栩</t>
    </r>
    <r>
      <rPr>
        <sz val="11"/>
        <color theme="1"/>
        <rFont val="Carlito"/>
        <charset val="134"/>
      </rPr>
      <t>,</t>
    </r>
    <r>
      <rPr>
        <sz val="11"/>
        <color theme="1"/>
        <rFont val="宋体"/>
        <charset val="134"/>
      </rPr>
      <t>洪恩儒</t>
    </r>
    <r>
      <rPr>
        <sz val="11"/>
        <color theme="1"/>
        <rFont val="Carlito"/>
        <charset val="134"/>
      </rPr>
      <t>,</t>
    </r>
    <r>
      <rPr>
        <sz val="11"/>
        <color theme="1"/>
        <rFont val="宋体"/>
        <charset val="134"/>
      </rPr>
      <t>刘原辰</t>
    </r>
  </si>
  <si>
    <t>连智华,陈海燕,王协</t>
  </si>
  <si>
    <t>R2023-005</t>
  </si>
  <si>
    <t>青环共创-数字化生态环境监测的领航者</t>
  </si>
  <si>
    <r>
      <rPr>
        <sz val="11"/>
        <color theme="1"/>
        <rFont val="宋体"/>
        <charset val="134"/>
      </rPr>
      <t>苗箫笛</t>
    </r>
    <r>
      <rPr>
        <sz val="11"/>
        <color theme="1"/>
        <rFont val="Carlito"/>
        <charset val="134"/>
      </rPr>
      <t>,</t>
    </r>
    <r>
      <rPr>
        <sz val="11"/>
        <color theme="1"/>
        <rFont val="宋体"/>
        <charset val="134"/>
      </rPr>
      <t>王雨普，王洁</t>
    </r>
    <r>
      <rPr>
        <sz val="11"/>
        <color theme="1"/>
        <rFont val="Carlito"/>
        <charset val="134"/>
      </rPr>
      <t>,</t>
    </r>
    <r>
      <rPr>
        <sz val="11"/>
        <color theme="1"/>
        <rFont val="宋体"/>
        <charset val="134"/>
      </rPr>
      <t>杨璧宁</t>
    </r>
    <r>
      <rPr>
        <sz val="11"/>
        <color theme="1"/>
        <rFont val="Carlito"/>
        <charset val="134"/>
      </rPr>
      <t>,</t>
    </r>
    <r>
      <rPr>
        <sz val="11"/>
        <color theme="1"/>
        <rFont val="宋体"/>
        <charset val="134"/>
      </rPr>
      <t>阮园霞</t>
    </r>
    <r>
      <rPr>
        <sz val="11"/>
        <color theme="1"/>
        <rFont val="Carlito"/>
        <charset val="134"/>
      </rPr>
      <t>,</t>
    </r>
    <r>
      <rPr>
        <sz val="11"/>
        <color theme="1"/>
        <rFont val="宋体"/>
        <charset val="134"/>
      </rPr>
      <t>李杼静</t>
    </r>
    <r>
      <rPr>
        <sz val="11"/>
        <color theme="1"/>
        <rFont val="Carlito"/>
        <charset val="134"/>
      </rPr>
      <t>,</t>
    </r>
    <r>
      <rPr>
        <sz val="11"/>
        <color theme="1"/>
        <rFont val="宋体"/>
        <charset val="134"/>
      </rPr>
      <t>向素英</t>
    </r>
    <r>
      <rPr>
        <sz val="11"/>
        <color theme="1"/>
        <rFont val="Carlito"/>
        <charset val="134"/>
      </rPr>
      <t>,</t>
    </r>
    <r>
      <rPr>
        <sz val="11"/>
        <color theme="1"/>
        <rFont val="宋体"/>
        <charset val="134"/>
      </rPr>
      <t>康荣烨</t>
    </r>
  </si>
  <si>
    <t>连智华,柳志鹏,陈斌</t>
  </si>
  <si>
    <t>R2023-006</t>
  </si>
  <si>
    <t>智一数科一新媒体平台数字效果营销的一站式服务创领者</t>
  </si>
  <si>
    <r>
      <rPr>
        <sz val="11"/>
        <color theme="1"/>
        <rFont val="宋体"/>
        <charset val="134"/>
      </rPr>
      <t>谢雯洁</t>
    </r>
    <r>
      <rPr>
        <sz val="11"/>
        <color theme="1"/>
        <rFont val="Carlito"/>
        <charset val="134"/>
      </rPr>
      <t>,</t>
    </r>
    <r>
      <rPr>
        <sz val="11"/>
        <color theme="1"/>
        <rFont val="宋体"/>
        <charset val="134"/>
      </rPr>
      <t>金艳</t>
    </r>
    <r>
      <rPr>
        <sz val="11"/>
        <color theme="1"/>
        <rFont val="Carlito"/>
        <charset val="134"/>
      </rPr>
      <t>,</t>
    </r>
    <r>
      <rPr>
        <sz val="11"/>
        <color theme="1"/>
        <rFont val="宋体"/>
        <charset val="134"/>
      </rPr>
      <t>黄珊</t>
    </r>
    <r>
      <rPr>
        <sz val="11"/>
        <color theme="1"/>
        <rFont val="Carlito"/>
        <charset val="134"/>
      </rPr>
      <t>,</t>
    </r>
    <r>
      <rPr>
        <sz val="11"/>
        <color theme="1"/>
        <rFont val="宋体"/>
        <charset val="134"/>
      </rPr>
      <t>卢焕鑫</t>
    </r>
    <r>
      <rPr>
        <sz val="11"/>
        <color theme="1"/>
        <rFont val="Carlito"/>
        <charset val="134"/>
      </rPr>
      <t>,</t>
    </r>
    <r>
      <rPr>
        <sz val="11"/>
        <color theme="1"/>
        <rFont val="宋体"/>
        <charset val="134"/>
      </rPr>
      <t>薛涵尹</t>
    </r>
    <r>
      <rPr>
        <sz val="11"/>
        <color theme="1"/>
        <rFont val="Carlito"/>
        <charset val="134"/>
      </rPr>
      <t>,</t>
    </r>
    <r>
      <rPr>
        <sz val="11"/>
        <color theme="1"/>
        <rFont val="宋体"/>
        <charset val="134"/>
      </rPr>
      <t>余梦欣</t>
    </r>
    <r>
      <rPr>
        <sz val="11"/>
        <color theme="1"/>
        <rFont val="Carlito"/>
        <charset val="134"/>
      </rPr>
      <t>,</t>
    </r>
    <r>
      <rPr>
        <sz val="11"/>
        <color theme="1"/>
        <rFont val="宋体"/>
        <charset val="134"/>
      </rPr>
      <t>迟子亨</t>
    </r>
    <r>
      <rPr>
        <sz val="11"/>
        <color theme="1"/>
        <rFont val="Carlito"/>
        <charset val="134"/>
      </rPr>
      <t>,</t>
    </r>
    <r>
      <rPr>
        <sz val="11"/>
        <color theme="1"/>
        <rFont val="宋体"/>
        <charset val="134"/>
      </rPr>
      <t>翁永婷</t>
    </r>
  </si>
  <si>
    <t>连智华,方志鑫</t>
  </si>
  <si>
    <t>R2023-007</t>
  </si>
  <si>
    <t>基于双碳背景探索零碳园区综合解决方案</t>
  </si>
  <si>
    <t>苗箫笛</t>
  </si>
  <si>
    <r>
      <rPr>
        <sz val="11"/>
        <color theme="1"/>
        <rFont val="宋体"/>
        <charset val="134"/>
      </rPr>
      <t>王雨菁</t>
    </r>
    <r>
      <rPr>
        <sz val="11"/>
        <color theme="1"/>
        <rFont val="Carlito"/>
        <charset val="134"/>
      </rPr>
      <t>,</t>
    </r>
    <r>
      <rPr>
        <sz val="11"/>
        <color theme="1"/>
        <rFont val="宋体"/>
        <charset val="134"/>
      </rPr>
      <t>王洁</t>
    </r>
    <r>
      <rPr>
        <sz val="11"/>
        <color theme="1"/>
        <rFont val="Carlito"/>
        <charset val="134"/>
      </rPr>
      <t>,</t>
    </r>
    <r>
      <rPr>
        <sz val="11"/>
        <color theme="1"/>
        <rFont val="宋体"/>
        <charset val="134"/>
      </rPr>
      <t>杨壁宁</t>
    </r>
    <r>
      <rPr>
        <sz val="11"/>
        <color theme="1"/>
        <rFont val="Carlito"/>
        <charset val="134"/>
      </rPr>
      <t>,</t>
    </r>
    <r>
      <rPr>
        <sz val="11"/>
        <color theme="1"/>
        <rFont val="宋体"/>
        <charset val="134"/>
      </rPr>
      <t>阮园霞</t>
    </r>
    <r>
      <rPr>
        <sz val="11"/>
        <color theme="1"/>
        <rFont val="Carlito"/>
        <charset val="134"/>
      </rPr>
      <t>,</t>
    </r>
    <r>
      <rPr>
        <sz val="11"/>
        <color theme="1"/>
        <rFont val="宋体"/>
        <charset val="134"/>
      </rPr>
      <t>李柠静</t>
    </r>
    <r>
      <rPr>
        <sz val="11"/>
        <color theme="1"/>
        <rFont val="Carlito"/>
        <charset val="134"/>
      </rPr>
      <t>,</t>
    </r>
    <r>
      <rPr>
        <sz val="11"/>
        <color theme="1"/>
        <rFont val="宋体"/>
        <charset val="134"/>
      </rPr>
      <t>向素英</t>
    </r>
    <r>
      <rPr>
        <sz val="11"/>
        <color theme="1"/>
        <rFont val="Carlito"/>
        <charset val="134"/>
      </rPr>
      <t>,</t>
    </r>
    <r>
      <rPr>
        <sz val="11"/>
        <color theme="1"/>
        <rFont val="宋体"/>
        <charset val="134"/>
      </rPr>
      <t>康荣烨</t>
    </r>
  </si>
  <si>
    <t>连智华,陈斌</t>
  </si>
  <si>
    <t>R2023-008</t>
  </si>
  <si>
    <t>互联网+茶科技，助力祁门红茶产业发展</t>
  </si>
  <si>
    <t>黄韬璇</t>
  </si>
  <si>
    <r>
      <rPr>
        <sz val="11"/>
        <color theme="1"/>
        <rFont val="宋体"/>
        <charset val="134"/>
      </rPr>
      <t>林倩</t>
    </r>
    <r>
      <rPr>
        <sz val="11"/>
        <color theme="1"/>
        <rFont val="Carlito"/>
        <charset val="134"/>
      </rPr>
      <t>,</t>
    </r>
    <r>
      <rPr>
        <sz val="11"/>
        <color theme="1"/>
        <rFont val="宋体"/>
        <charset val="134"/>
      </rPr>
      <t>戴静筠</t>
    </r>
    <r>
      <rPr>
        <sz val="11"/>
        <color theme="1"/>
        <rFont val="Carlito"/>
        <charset val="134"/>
      </rPr>
      <t>,</t>
    </r>
    <r>
      <rPr>
        <sz val="11"/>
        <color theme="1"/>
        <rFont val="宋体"/>
        <charset val="134"/>
      </rPr>
      <t>钟艳萍</t>
    </r>
    <r>
      <rPr>
        <sz val="11"/>
        <color theme="1"/>
        <rFont val="Carlito"/>
        <charset val="134"/>
      </rPr>
      <t>,</t>
    </r>
    <r>
      <rPr>
        <sz val="11"/>
        <color theme="1"/>
        <rFont val="宋体"/>
        <charset val="134"/>
      </rPr>
      <t>陈梓涵</t>
    </r>
    <r>
      <rPr>
        <sz val="11"/>
        <color theme="1"/>
        <rFont val="Carlito"/>
        <charset val="134"/>
      </rPr>
      <t>,</t>
    </r>
    <r>
      <rPr>
        <sz val="11"/>
        <color theme="1"/>
        <rFont val="宋体"/>
        <charset val="134"/>
      </rPr>
      <t>罗其良</t>
    </r>
    <r>
      <rPr>
        <sz val="11"/>
        <color theme="1"/>
        <rFont val="Carlito"/>
        <charset val="134"/>
      </rPr>
      <t>,</t>
    </r>
    <r>
      <rPr>
        <sz val="11"/>
        <color theme="1"/>
        <rFont val="宋体"/>
        <charset val="134"/>
      </rPr>
      <t>中屠玎</t>
    </r>
    <r>
      <rPr>
        <sz val="11"/>
        <color theme="1"/>
        <rFont val="Carlito"/>
        <charset val="134"/>
      </rPr>
      <t>,</t>
    </r>
    <r>
      <rPr>
        <sz val="11"/>
        <color theme="1"/>
        <rFont val="宋体"/>
        <charset val="134"/>
      </rPr>
      <t>洪恩儒</t>
    </r>
    <r>
      <rPr>
        <sz val="11"/>
        <color theme="1"/>
        <rFont val="Carlito"/>
        <charset val="134"/>
      </rPr>
      <t>,</t>
    </r>
    <r>
      <rPr>
        <sz val="11"/>
        <color theme="1"/>
        <rFont val="宋体"/>
        <charset val="134"/>
      </rPr>
      <t>刘原辰</t>
    </r>
  </si>
  <si>
    <t>连智华,赖柯华</t>
  </si>
  <si>
    <t>R2023-009</t>
  </si>
  <si>
    <t>多领域深化合作助推闽宁协作产业合作</t>
  </si>
  <si>
    <r>
      <rPr>
        <sz val="11"/>
        <color theme="1"/>
        <rFont val="宋体"/>
        <charset val="134"/>
      </rPr>
      <t>郑鼎亮</t>
    </r>
    <r>
      <rPr>
        <sz val="11"/>
        <color theme="1"/>
        <rFont val="Carlito"/>
        <charset val="134"/>
      </rPr>
      <t>,</t>
    </r>
    <r>
      <rPr>
        <sz val="11"/>
        <color theme="1"/>
        <rFont val="宋体"/>
        <charset val="134"/>
      </rPr>
      <t>林倩</t>
    </r>
  </si>
  <si>
    <t>R2023-010</t>
  </si>
  <si>
    <t>老年人数字融入困境及弥合路径研究——基于 9 个省市 124 个社区的追踪式调查</t>
  </si>
  <si>
    <t>第十八届挑战杯全国大学生课外学术科技作品竞赛</t>
  </si>
  <si>
    <r>
      <rPr>
        <sz val="11"/>
        <color theme="1"/>
        <rFont val="宋体"/>
        <charset val="134"/>
      </rPr>
      <t>第十八届</t>
    </r>
    <r>
      <rPr>
        <sz val="11"/>
        <color theme="1"/>
        <rFont val="Carlito"/>
        <charset val="134"/>
      </rPr>
      <t>/</t>
    </r>
    <r>
      <rPr>
        <sz val="11"/>
        <color theme="1"/>
        <rFont val="宋体"/>
        <charset val="134"/>
      </rPr>
      <t>省赛</t>
    </r>
  </si>
  <si>
    <t>张欣然</t>
  </si>
  <si>
    <t>宋青宇、杨璧宁、王琪琛、彭彬悦、姚子豪</t>
  </si>
  <si>
    <t>连智华
姚祖婵
辛东亮</t>
  </si>
  <si>
    <t>R2023-011</t>
  </si>
  <si>
    <t>“饭圈”青年的群体特征、心理监测与引导路径——基于 8276 份北上广深明星后援粉丝的多层次调查研究</t>
  </si>
  <si>
    <t>杨承霖</t>
  </si>
  <si>
    <t>吴瑜清、郑智伟、沈凯勋、苗箫笛、柴若瑶、薛涵尹</t>
  </si>
  <si>
    <t>连智华
赖柯华</t>
  </si>
  <si>
    <t>R2023-012</t>
  </si>
  <si>
    <t>社会转型期“躺平”文化对青年群体心理健康的影响——基于7省13市11674 份样本的调查</t>
  </si>
  <si>
    <t>第十八届/省赛</t>
  </si>
  <si>
    <t>谢垚驰、王洁、郑润森、黄珊、文奕蘅、林美超</t>
  </si>
  <si>
    <t>连智华
柳志鹏</t>
  </si>
  <si>
    <t>R2023-013</t>
  </si>
  <si>
    <t>探寻生育率下降背后的真相:基于6省101村农村青年生育困境的调查研究</t>
  </si>
  <si>
    <r>
      <rPr>
        <sz val="11"/>
        <color theme="1"/>
        <rFont val="宋体"/>
        <charset val="134"/>
      </rPr>
      <t>第十八届</t>
    </r>
    <r>
      <rPr>
        <sz val="11"/>
        <color theme="1"/>
        <rFont val="Carlito"/>
        <charset val="134"/>
      </rPr>
      <t>/</t>
    </r>
    <r>
      <rPr>
        <sz val="11"/>
        <color theme="1"/>
        <rFont val="宋体"/>
        <charset val="134"/>
      </rPr>
      <t>国赛</t>
    </r>
  </si>
  <si>
    <t>张晓静</t>
  </si>
  <si>
    <t>郑鼎亮、陈潜、林璐躇、黄馨、申屠订、黄歆</t>
  </si>
  <si>
    <t>连智华、姚祖蝉、陈斌</t>
  </si>
  <si>
    <t>R2023-014</t>
  </si>
  <si>
    <t>透视1700万灵活就业群体背后的职业伤害基于12省16市快递员外卖员的调查研究</t>
  </si>
  <si>
    <t>刍阅</t>
  </si>
  <si>
    <t>任红滢、杨嘉鑫、胡诺唯、李偶煦、林国飞、张坤炳、王雨菁、欧缘嘉</t>
  </si>
  <si>
    <t>连智华、周彩艳</t>
  </si>
  <si>
    <t>R2023-015</t>
  </si>
  <si>
    <t>毕业即失业?---基于7423份高校毕业生就业困难的调查与可雇佣力提升研究</t>
  </si>
  <si>
    <t>徐可欣</t>
  </si>
  <si>
    <t>刘昊宇、熊嫦乐、苏文琪、龚家奕、王莎、黄罄、张晓静、郑润森、张若研</t>
  </si>
  <si>
    <t>连智华、吴丹丹</t>
  </si>
  <si>
    <t>R2023-016</t>
  </si>
  <si>
    <t>印媛、郑鼎亮、陈潜、林璐、黄馨、申屠订、黄歆</t>
  </si>
  <si>
    <t>R2023-017</t>
  </si>
  <si>
    <t>党旗飘扬助桑榆:老年人数字融入困境及治理路径研究一一基于4省78村的田野调查</t>
  </si>
  <si>
    <t>连智华、姚祖蝉、辛东亮</t>
  </si>
  <si>
    <t>R2023-018</t>
  </si>
  <si>
    <t>厦门贝鸥默辛海洋生物科技有限公司</t>
  </si>
  <si>
    <r>
      <rPr>
        <sz val="11"/>
        <color theme="1"/>
        <rFont val="宋体"/>
        <charset val="134"/>
      </rPr>
      <t>大学生</t>
    </r>
    <r>
      <rPr>
        <sz val="11"/>
        <color theme="1"/>
        <rFont val="Carlito"/>
        <charset val="134"/>
      </rPr>
      <t>“</t>
    </r>
    <r>
      <rPr>
        <sz val="11"/>
        <color theme="1"/>
        <rFont val="宋体"/>
        <charset val="134"/>
      </rPr>
      <t>创业之星</t>
    </r>
    <r>
      <rPr>
        <sz val="11"/>
        <color theme="1"/>
        <rFont val="Carlito"/>
        <charset val="134"/>
      </rPr>
      <t>”</t>
    </r>
    <r>
      <rPr>
        <sz val="11"/>
        <color theme="1"/>
        <rFont val="宋体"/>
        <charset val="134"/>
      </rPr>
      <t>评选</t>
    </r>
  </si>
  <si>
    <r>
      <rPr>
        <sz val="11"/>
        <color theme="1"/>
        <rFont val="宋体"/>
        <charset val="134"/>
      </rPr>
      <t>第十二届大学生</t>
    </r>
    <r>
      <rPr>
        <sz val="11"/>
        <color theme="1"/>
        <rFont val="Carlito"/>
        <charset val="134"/>
      </rPr>
      <t>“</t>
    </r>
    <r>
      <rPr>
        <sz val="11"/>
        <color theme="1"/>
        <rFont val="宋体"/>
        <charset val="134"/>
      </rPr>
      <t>创业之星</t>
    </r>
    <r>
      <rPr>
        <sz val="11"/>
        <color theme="1"/>
        <rFont val="Carlito"/>
        <charset val="134"/>
      </rPr>
      <t>”</t>
    </r>
    <r>
      <rPr>
        <sz val="11"/>
        <color theme="1"/>
        <rFont val="宋体"/>
        <charset val="134"/>
      </rPr>
      <t>评选</t>
    </r>
  </si>
  <si>
    <t>第十二届</t>
  </si>
  <si>
    <t>R2023-019</t>
  </si>
  <si>
    <t>厦门青环共创科技有限公司</t>
  </si>
  <si>
    <t>R2023-020</t>
  </si>
  <si>
    <t>“低碳+坚固，钢铁新形象”凯景新型科技材料品牌策划案</t>
  </si>
  <si>
    <t>2023年全国高校商业精英挑战赛品牌策划竞赛</t>
  </si>
  <si>
    <r>
      <t>第十一届</t>
    </r>
    <r>
      <rPr>
        <sz val="11"/>
        <color theme="1"/>
        <rFont val="Carlito"/>
        <charset val="134"/>
      </rPr>
      <t>/</t>
    </r>
    <r>
      <rPr>
        <sz val="11"/>
        <color theme="1"/>
        <rFont val="宋体"/>
        <charset val="134"/>
      </rPr>
      <t>国赛</t>
    </r>
  </si>
  <si>
    <t>邱沁艺、何润涵、宋青宇、方哲</t>
  </si>
  <si>
    <t>王静 黄辉</t>
  </si>
  <si>
    <t>R2023-021</t>
  </si>
  <si>
    <t>杞状元品牌策划案</t>
  </si>
  <si>
    <t>陈宇杉</t>
  </si>
  <si>
    <t>肖晓琳、魏桐欣、王思颖、陈玲玲</t>
  </si>
  <si>
    <t>高璐 连智华</t>
  </si>
  <si>
    <t>R2023-022</t>
  </si>
  <si>
    <t>食在享吃品牌营销策划案</t>
  </si>
  <si>
    <t>王庄棚</t>
  </si>
  <si>
    <t>黄宇丞、申屠玎、练桂萍、陈柳吟</t>
  </si>
  <si>
    <t>R2023-023</t>
  </si>
  <si>
    <t>鉴湖品牌策划案</t>
  </si>
  <si>
    <t>寿颖钰</t>
  </si>
  <si>
    <t>蒋钱桢、游耀、何雨南、韦佳欣</t>
  </si>
  <si>
    <t>周丰婕 朱泳</t>
  </si>
  <si>
    <t>R2023-024</t>
  </si>
  <si>
    <t>联华膳阶品牌策划案</t>
  </si>
  <si>
    <t>戴静筠、许曹艺芯、张静怡、刘家希</t>
  </si>
  <si>
    <t>黄洁（法） 郑文坚</t>
  </si>
  <si>
    <t>R2023-025</t>
  </si>
  <si>
    <t>上海海俪恩隐形眼镜光学品牌策划案</t>
  </si>
  <si>
    <t>姜紫彤</t>
  </si>
  <si>
    <t>罗苹、郑舜王、金缘、吴棋滢</t>
  </si>
  <si>
    <t>黄振谊 林皎</t>
  </si>
  <si>
    <t>R2023-026</t>
  </si>
  <si>
    <t>星缘艔工坊品牌策划案</t>
  </si>
  <si>
    <t>董焙怡</t>
  </si>
  <si>
    <t>郑谢香、何楠、胡钰含、俞可忻</t>
  </si>
  <si>
    <t>郑文坚 陈东兴</t>
  </si>
  <si>
    <t>R2023-027</t>
  </si>
  <si>
    <t>嘿！芝麻开门迎健康品牌策划案</t>
  </si>
  <si>
    <t>李雅雯</t>
  </si>
  <si>
    <t>刘一轩、陈佳颖</t>
  </si>
  <si>
    <t>黄振谊</t>
  </si>
  <si>
    <t>R2023-028</t>
  </si>
  <si>
    <t>《青环共创》</t>
  </si>
  <si>
    <t>第十四届全国大学生服务外包创新创业大赛</t>
  </si>
  <si>
    <t>第十四届/国赛</t>
  </si>
  <si>
    <t>陈潜、郑润森、谢垚驰、杨璧宁</t>
  </si>
  <si>
    <t>R2023-029</t>
  </si>
  <si>
    <t>《禾芮织造》</t>
  </si>
  <si>
    <t>朱伟铭、印媛、郑鼎亮、黄馨</t>
  </si>
  <si>
    <t>R2023-030</t>
  </si>
  <si>
    <t>鼓浪涛声，古建新生——世界文化遗产鼓浪屿古建筑保护与传承调查研究</t>
  </si>
  <si>
    <t>第十三届“正大杯”全国大学生市场调查与分析大赛</t>
  </si>
  <si>
    <t>第十三届/国赛</t>
  </si>
  <si>
    <t>吴嘉铭、张丽娜、林通 应乐号</t>
  </si>
  <si>
    <t>陈梦</t>
  </si>
  <si>
    <t>R2023-031</t>
  </si>
  <si>
    <t>一缕青烟，万缕愁—大学生控烟有效性调查研究</t>
  </si>
  <si>
    <t>邓广</t>
  </si>
  <si>
    <t>张恒、胡雅玲、郑婉真、何淑心</t>
  </si>
  <si>
    <t>R2023-032</t>
  </si>
  <si>
    <t>绍兴有“香”愁，煮酒论英雄——消费者对绍兴黄酒选择偏好分析及消费意愿研究</t>
  </si>
  <si>
    <t>苏师滢</t>
  </si>
  <si>
    <t>许雅、游燿、李佳宁、石易哲</t>
  </si>
  <si>
    <t>周丰婕、朱泳</t>
  </si>
  <si>
    <t>R2023-033</t>
  </si>
  <si>
    <t>儿童启蒙，课程加“萌”——小微型企业美育培训市场调研</t>
  </si>
  <si>
    <t>黄心妍</t>
  </si>
  <si>
    <t>戴安哲、钱奕薇、朱钰琳、杨宜文</t>
  </si>
  <si>
    <t>R2023-034</t>
  </si>
  <si>
    <t>青环共创-新生态多元污染监测治理模式的创领者</t>
  </si>
  <si>
    <t>2023年大学生创新创业训练计划</t>
  </si>
  <si>
    <r>
      <rPr>
        <sz val="11"/>
        <color theme="1"/>
        <rFont val="宋体"/>
        <charset val="134"/>
      </rPr>
      <t>陈潜、黄钰晶</t>
    </r>
    <r>
      <rPr>
        <sz val="11"/>
        <color theme="1"/>
        <rFont val="Carlito"/>
        <charset val="134"/>
      </rPr>
      <t>MKT22033</t>
    </r>
    <r>
      <rPr>
        <sz val="11"/>
        <color theme="1"/>
        <rFont val="宋体"/>
        <charset val="134"/>
      </rPr>
      <t>、李晨嘉</t>
    </r>
    <r>
      <rPr>
        <sz val="11"/>
        <color theme="1"/>
        <rFont val="Carlito"/>
        <charset val="134"/>
      </rPr>
      <t>MKT22068</t>
    </r>
  </si>
  <si>
    <t>R2023-035</t>
  </si>
  <si>
    <t>小学劳动教育评估指标体系建立的路径研究—基于厦漳泉三地九小学的调研研究</t>
  </si>
  <si>
    <t>徐佳佳、王思颖、陈宇杉、毛柔晶</t>
  </si>
  <si>
    <t>R2023-036</t>
  </si>
  <si>
    <t>竹经济-乡村振兴背景下打造主题式竹世界创新研究</t>
  </si>
  <si>
    <r>
      <rPr>
        <sz val="11"/>
        <color theme="1"/>
        <rFont val="Carlito"/>
        <charset val="134"/>
      </rPr>
      <t xml:space="preserve"> </t>
    </r>
    <r>
      <rPr>
        <sz val="11"/>
        <color theme="1"/>
        <rFont val="宋体"/>
        <charset val="134"/>
      </rPr>
      <t>孙玉鑫</t>
    </r>
  </si>
  <si>
    <r>
      <rPr>
        <sz val="11"/>
        <color theme="1"/>
        <rFont val="Carlito"/>
        <charset val="134"/>
      </rPr>
      <t xml:space="preserve"> </t>
    </r>
    <r>
      <rPr>
        <sz val="11"/>
        <color theme="1"/>
        <rFont val="宋体"/>
        <charset val="134"/>
      </rPr>
      <t>张菲菲</t>
    </r>
    <r>
      <rPr>
        <sz val="11"/>
        <color theme="1"/>
        <rFont val="Carlito"/>
        <charset val="134"/>
      </rPr>
      <t>,IBT21049</t>
    </r>
    <r>
      <rPr>
        <sz val="11"/>
        <color theme="1"/>
        <rFont val="宋体"/>
        <charset val="134"/>
      </rPr>
      <t>、郭倩莹</t>
    </r>
    <r>
      <rPr>
        <sz val="11"/>
        <color theme="1"/>
        <rFont val="Carlito"/>
        <charset val="134"/>
      </rPr>
      <t>,IBT21024</t>
    </r>
    <r>
      <rPr>
        <sz val="11"/>
        <color theme="1"/>
        <rFont val="宋体"/>
        <charset val="134"/>
      </rPr>
      <t>、陈梅铃</t>
    </r>
    <r>
      <rPr>
        <sz val="11"/>
        <color theme="1"/>
        <rFont val="Carlito"/>
        <charset val="134"/>
      </rPr>
      <t>,ACH21032</t>
    </r>
    <r>
      <rPr>
        <sz val="11"/>
        <color theme="1"/>
        <rFont val="宋体"/>
        <charset val="134"/>
      </rPr>
      <t>、李筱妍</t>
    </r>
  </si>
  <si>
    <t>R2023-037</t>
  </si>
  <si>
    <t>“Hold秘”—— 面向企业的定制化培训和管理系统</t>
  </si>
  <si>
    <t>张桥仁</t>
  </si>
  <si>
    <r>
      <rPr>
        <sz val="11"/>
        <color theme="1"/>
        <rFont val="宋体"/>
        <charset val="134"/>
      </rPr>
      <t>张元伯</t>
    </r>
    <r>
      <rPr>
        <sz val="11"/>
        <color theme="1"/>
        <rFont val="Carlito"/>
        <charset val="134"/>
      </rPr>
      <t>INB21042</t>
    </r>
    <r>
      <rPr>
        <sz val="11"/>
        <color theme="1"/>
        <rFont val="宋体"/>
        <charset val="134"/>
      </rPr>
      <t>、吴文杰、</t>
    </r>
    <r>
      <rPr>
        <sz val="11"/>
        <color theme="1"/>
        <rFont val="Carlito"/>
        <charset val="134"/>
      </rPr>
      <t>INB21018,</t>
    </r>
    <r>
      <rPr>
        <sz val="11"/>
        <color theme="1"/>
        <rFont val="宋体"/>
        <charset val="134"/>
      </rPr>
      <t>赖学烨、</t>
    </r>
    <r>
      <rPr>
        <sz val="11"/>
        <color theme="1"/>
        <rFont val="Carlito"/>
        <charset val="134"/>
      </rPr>
      <t>INB21093,</t>
    </r>
    <r>
      <rPr>
        <sz val="11"/>
        <color theme="1"/>
        <rFont val="宋体"/>
        <charset val="134"/>
      </rPr>
      <t>夏楚、</t>
    </r>
    <r>
      <rPr>
        <sz val="11"/>
        <color theme="1"/>
        <rFont val="Carlito"/>
        <charset val="134"/>
      </rPr>
      <t>INB21072</t>
    </r>
  </si>
  <si>
    <t>R2023-038</t>
  </si>
  <si>
    <t>“精彩蜕变”——家电企业转型可行性调研分析</t>
  </si>
  <si>
    <t>高暄雅</t>
  </si>
  <si>
    <r>
      <rPr>
        <sz val="11"/>
        <color theme="1"/>
        <rFont val="宋体"/>
        <charset val="134"/>
      </rPr>
      <t>黄玉娇</t>
    </r>
    <r>
      <rPr>
        <sz val="11"/>
        <color theme="1"/>
        <rFont val="Carlito"/>
        <charset val="134"/>
      </rPr>
      <t>INB21052</t>
    </r>
    <r>
      <rPr>
        <sz val="11"/>
        <color theme="1"/>
        <rFont val="宋体"/>
        <charset val="134"/>
      </rPr>
      <t>、蓝雅玲</t>
    </r>
    <r>
      <rPr>
        <sz val="11"/>
        <color theme="1"/>
        <rFont val="Carlito"/>
        <charset val="134"/>
      </rPr>
      <t>INB21084</t>
    </r>
    <r>
      <rPr>
        <sz val="11"/>
        <color theme="1"/>
        <rFont val="宋体"/>
        <charset val="134"/>
      </rPr>
      <t>、赖学烨</t>
    </r>
    <r>
      <rPr>
        <sz val="11"/>
        <color theme="1"/>
        <rFont val="Carlito"/>
        <charset val="134"/>
      </rPr>
      <t>INB21093</t>
    </r>
    <r>
      <rPr>
        <sz val="11"/>
        <color theme="1"/>
        <rFont val="宋体"/>
        <charset val="134"/>
      </rPr>
      <t>、刘霁辉</t>
    </r>
    <r>
      <rPr>
        <sz val="11"/>
        <color theme="1"/>
        <rFont val="Carlito"/>
        <charset val="134"/>
      </rPr>
      <t xml:space="preserve"> INB21086</t>
    </r>
  </si>
  <si>
    <t>R2023-039</t>
  </si>
  <si>
    <t>KITTIN时尚</t>
  </si>
  <si>
    <r>
      <rPr>
        <sz val="11"/>
        <color theme="1"/>
        <rFont val="宋体"/>
        <charset val="134"/>
      </rPr>
      <t>黄馨</t>
    </r>
    <r>
      <rPr>
        <sz val="11"/>
        <color theme="1"/>
        <rFont val="Carlito"/>
        <charset val="134"/>
      </rPr>
      <t>IBT21028</t>
    </r>
    <r>
      <rPr>
        <sz val="11"/>
        <color theme="1"/>
        <rFont val="宋体"/>
        <charset val="134"/>
      </rPr>
      <t>、林璐珺</t>
    </r>
    <r>
      <rPr>
        <sz val="11"/>
        <color theme="1"/>
        <rFont val="Carlito"/>
        <charset val="134"/>
      </rPr>
      <t>MKT20064</t>
    </r>
    <r>
      <rPr>
        <sz val="11"/>
        <color theme="1"/>
        <rFont val="宋体"/>
        <charset val="134"/>
      </rPr>
      <t>、张欣玥</t>
    </r>
    <r>
      <rPr>
        <sz val="11"/>
        <color theme="1"/>
        <rFont val="Carlito"/>
        <charset val="134"/>
      </rPr>
      <t>IBT22081</t>
    </r>
    <r>
      <rPr>
        <sz val="11"/>
        <color theme="1"/>
        <rFont val="宋体"/>
        <charset val="134"/>
      </rPr>
      <t>、向素英</t>
    </r>
    <r>
      <rPr>
        <sz val="11"/>
        <color theme="1"/>
        <rFont val="Carlito"/>
        <charset val="134"/>
      </rPr>
      <t xml:space="preserve"> IBT22045</t>
    </r>
    <r>
      <rPr>
        <sz val="11"/>
        <color theme="1"/>
        <rFont val="宋体"/>
        <charset val="134"/>
      </rPr>
      <t>、魏畅</t>
    </r>
    <r>
      <rPr>
        <sz val="11"/>
        <color theme="1"/>
        <rFont val="Carlito"/>
        <charset val="134"/>
      </rPr>
      <t xml:space="preserve">IBT22013 </t>
    </r>
  </si>
  <si>
    <t>R2023-040</t>
  </si>
  <si>
    <t>易杭科技</t>
  </si>
  <si>
    <r>
      <rPr>
        <sz val="11"/>
        <color theme="1"/>
        <rFont val="宋体"/>
        <charset val="134"/>
      </rPr>
      <t>王琪琛</t>
    </r>
    <r>
      <rPr>
        <sz val="11"/>
        <color theme="1"/>
        <rFont val="Carlito"/>
        <charset val="134"/>
      </rPr>
      <t xml:space="preserve">
</t>
    </r>
  </si>
  <si>
    <r>
      <rPr>
        <sz val="11"/>
        <color theme="1"/>
        <rFont val="宋体"/>
        <charset val="134"/>
      </rPr>
      <t>张晓静</t>
    </r>
    <r>
      <rPr>
        <sz val="11"/>
        <color theme="1"/>
        <rFont val="Carlito"/>
        <charset val="134"/>
      </rPr>
      <t xml:space="preserve"> MKT20025</t>
    </r>
    <r>
      <rPr>
        <sz val="11"/>
        <color theme="1"/>
        <rFont val="宋体"/>
        <charset val="134"/>
      </rPr>
      <t>、胡诺帷</t>
    </r>
    <r>
      <rPr>
        <sz val="11"/>
        <color theme="1"/>
        <rFont val="Carlito"/>
        <charset val="134"/>
      </rPr>
      <t>IBT21067</t>
    </r>
    <r>
      <rPr>
        <sz val="11"/>
        <color theme="1"/>
        <rFont val="宋体"/>
        <charset val="134"/>
      </rPr>
      <t>、罗其良</t>
    </r>
    <r>
      <rPr>
        <sz val="11"/>
        <color theme="1"/>
        <rFont val="Carlito"/>
        <charset val="134"/>
      </rPr>
      <t>IBT22018</t>
    </r>
    <r>
      <rPr>
        <sz val="11"/>
        <color theme="1"/>
        <rFont val="宋体"/>
        <charset val="134"/>
      </rPr>
      <t>、聂文清</t>
    </r>
    <r>
      <rPr>
        <sz val="11"/>
        <color theme="1"/>
        <rFont val="Carlito"/>
        <charset val="134"/>
      </rPr>
      <t>MKT22040</t>
    </r>
    <r>
      <rPr>
        <sz val="11"/>
        <color theme="1"/>
        <rFont val="宋体"/>
        <charset val="134"/>
      </rPr>
      <t>、丁嘉涵</t>
    </r>
    <r>
      <rPr>
        <sz val="11"/>
        <color theme="1"/>
        <rFont val="Carlito"/>
        <charset val="134"/>
      </rPr>
      <t xml:space="preserve">MKT22007
</t>
    </r>
  </si>
  <si>
    <t>R2023-041</t>
  </si>
  <si>
    <t>国海艺禾教育——医疗科技赋能美学教育先行者</t>
  </si>
  <si>
    <r>
      <rPr>
        <sz val="11"/>
        <color theme="1"/>
        <rFont val="宋体"/>
        <charset val="134"/>
      </rPr>
      <t>苗箫笛</t>
    </r>
    <r>
      <rPr>
        <sz val="11"/>
        <color theme="1"/>
        <rFont val="Carlito"/>
        <charset val="134"/>
      </rPr>
      <t>IBT21104</t>
    </r>
    <r>
      <rPr>
        <sz val="11"/>
        <color theme="1"/>
        <rFont val="宋体"/>
        <charset val="134"/>
      </rPr>
      <t>、董思琦</t>
    </r>
    <r>
      <rPr>
        <sz val="11"/>
        <color theme="1"/>
        <rFont val="Carlito"/>
        <charset val="134"/>
      </rPr>
      <t>MKT21024</t>
    </r>
    <r>
      <rPr>
        <sz val="11"/>
        <color theme="1"/>
        <rFont val="宋体"/>
        <charset val="134"/>
      </rPr>
      <t>、莫雅桢</t>
    </r>
    <r>
      <rPr>
        <sz val="11"/>
        <color theme="1"/>
        <rFont val="Carlito"/>
        <charset val="134"/>
      </rPr>
      <t>IBT22008</t>
    </r>
    <r>
      <rPr>
        <sz val="11"/>
        <color theme="1"/>
        <rFont val="宋体"/>
        <charset val="134"/>
      </rPr>
      <t>、</t>
    </r>
    <r>
      <rPr>
        <sz val="11"/>
        <color theme="1"/>
        <rFont val="Carlito"/>
        <charset val="134"/>
      </rPr>
      <t xml:space="preserve">
</t>
    </r>
    <r>
      <rPr>
        <sz val="11"/>
        <color theme="1"/>
        <rFont val="宋体"/>
        <charset val="134"/>
      </rPr>
      <t>肖小月</t>
    </r>
    <r>
      <rPr>
        <sz val="11"/>
        <color theme="1"/>
        <rFont val="Carlito"/>
        <charset val="134"/>
      </rPr>
      <t>INB22095</t>
    </r>
  </si>
  <si>
    <t>R2023-042</t>
  </si>
  <si>
    <t>商购信息科技——全链路营销闭环服务创领者</t>
  </si>
  <si>
    <r>
      <rPr>
        <sz val="11"/>
        <color theme="1"/>
        <rFont val="宋体"/>
        <charset val="134"/>
      </rPr>
      <t>马正琛、朱雨欣、郑嘉雯、喻瑾宸</t>
    </r>
    <r>
      <rPr>
        <sz val="11"/>
        <color theme="1"/>
        <rFont val="Carlito"/>
        <charset val="134"/>
      </rPr>
      <t xml:space="preserve"> </t>
    </r>
  </si>
  <si>
    <t>R2023-043</t>
  </si>
  <si>
    <t>小微企业一站式知识服务平台-轴星</t>
  </si>
  <si>
    <t>何雨南</t>
  </si>
  <si>
    <r>
      <rPr>
        <sz val="11"/>
        <color theme="1"/>
        <rFont val="Carlito"/>
        <charset val="134"/>
      </rPr>
      <t>BUS21094</t>
    </r>
    <r>
      <rPr>
        <sz val="11"/>
        <color theme="1"/>
        <rFont val="宋体"/>
        <charset val="134"/>
      </rPr>
      <t>陈钧迪、</t>
    </r>
    <r>
      <rPr>
        <sz val="11"/>
        <color theme="1"/>
        <rFont val="Carlito"/>
        <charset val="134"/>
      </rPr>
      <t>ECM21023</t>
    </r>
    <r>
      <rPr>
        <sz val="11"/>
        <color theme="1"/>
        <rFont val="宋体"/>
        <charset val="134"/>
      </rPr>
      <t>杨天文、</t>
    </r>
    <r>
      <rPr>
        <sz val="11"/>
        <color theme="1"/>
        <rFont val="Carlito"/>
        <charset val="134"/>
      </rPr>
      <t>IBT22011</t>
    </r>
    <r>
      <rPr>
        <sz val="11"/>
        <color theme="1"/>
        <rFont val="宋体"/>
        <charset val="134"/>
      </rPr>
      <t>付思仪、</t>
    </r>
    <r>
      <rPr>
        <sz val="11"/>
        <color theme="1"/>
        <rFont val="Carlito"/>
        <charset val="134"/>
      </rPr>
      <t>IBT21092</t>
    </r>
    <r>
      <rPr>
        <sz val="11"/>
        <color theme="1"/>
        <rFont val="宋体"/>
        <charset val="134"/>
      </rPr>
      <t>魏桐欣、</t>
    </r>
    <r>
      <rPr>
        <sz val="11"/>
        <color theme="1"/>
        <rFont val="Carlito"/>
        <charset val="134"/>
      </rPr>
      <t>MKT22091</t>
    </r>
    <r>
      <rPr>
        <sz val="11"/>
        <color theme="1"/>
        <rFont val="宋体"/>
        <charset val="134"/>
      </rPr>
      <t>陆立冬</t>
    </r>
  </si>
  <si>
    <t>R2023-044</t>
  </si>
  <si>
    <t>《还不完的花呗怎样蚕食年轻人》</t>
  </si>
  <si>
    <t>杨璧宁</t>
  </si>
  <si>
    <r>
      <rPr>
        <sz val="11"/>
        <color theme="1"/>
        <rFont val="宋体"/>
        <charset val="134"/>
      </rPr>
      <t>林倩</t>
    </r>
    <r>
      <rPr>
        <sz val="11"/>
        <color theme="1"/>
        <rFont val="Carlito"/>
        <charset val="134"/>
      </rPr>
      <t>VEP21048</t>
    </r>
    <r>
      <rPr>
        <sz val="11"/>
        <color theme="1"/>
        <rFont val="宋体"/>
        <charset val="134"/>
      </rPr>
      <t>、刘二毓</t>
    </r>
    <r>
      <rPr>
        <sz val="11"/>
        <color theme="1"/>
        <rFont val="Carlito"/>
        <charset val="134"/>
      </rPr>
      <t>MKT21076</t>
    </r>
    <r>
      <rPr>
        <sz val="11"/>
        <color theme="1"/>
        <rFont val="宋体"/>
        <charset val="134"/>
      </rPr>
      <t>、李杼静</t>
    </r>
    <r>
      <rPr>
        <sz val="11"/>
        <color theme="1"/>
        <rFont val="Carlito"/>
        <charset val="134"/>
      </rPr>
      <t>MKT22035</t>
    </r>
    <r>
      <rPr>
        <sz val="11"/>
        <color theme="1"/>
        <rFont val="宋体"/>
        <charset val="134"/>
      </rPr>
      <t>、接楚楚</t>
    </r>
    <r>
      <rPr>
        <sz val="11"/>
        <color theme="1"/>
        <rFont val="Carlito"/>
        <charset val="134"/>
      </rPr>
      <t>IBT22038</t>
    </r>
  </si>
  <si>
    <t>R2023-045</t>
  </si>
  <si>
    <t xml:space="preserve"> The TKK+ —资源聚合联动校园赋能者</t>
  </si>
  <si>
    <t>高孝祈</t>
  </si>
  <si>
    <r>
      <rPr>
        <sz val="11"/>
        <color theme="1"/>
        <rFont val="宋体"/>
        <charset val="134"/>
      </rPr>
      <t>陈姣羽</t>
    </r>
    <r>
      <rPr>
        <sz val="11"/>
        <color theme="1"/>
        <rFont val="Carlito"/>
        <charset val="134"/>
      </rPr>
      <t>IBT21097</t>
    </r>
    <r>
      <rPr>
        <sz val="11"/>
        <color theme="1"/>
        <rFont val="宋体"/>
        <charset val="134"/>
      </rPr>
      <t>、严周杰</t>
    </r>
    <r>
      <rPr>
        <sz val="11"/>
        <color theme="1"/>
        <rFont val="Carlito"/>
        <charset val="134"/>
      </rPr>
      <t>IBT21054</t>
    </r>
    <r>
      <rPr>
        <sz val="11"/>
        <color theme="1"/>
        <rFont val="宋体"/>
        <charset val="134"/>
      </rPr>
      <t>、陈彦彬</t>
    </r>
    <r>
      <rPr>
        <sz val="11"/>
        <color theme="1"/>
        <rFont val="Carlito"/>
        <charset val="134"/>
      </rPr>
      <t>INB21057</t>
    </r>
    <r>
      <rPr>
        <sz val="11"/>
        <color theme="1"/>
        <rFont val="宋体"/>
        <charset val="134"/>
      </rPr>
      <t>、吴霄宇</t>
    </r>
    <r>
      <rPr>
        <sz val="11"/>
        <color theme="1"/>
        <rFont val="Carlito"/>
        <charset val="134"/>
      </rPr>
      <t>INB21073</t>
    </r>
  </si>
  <si>
    <t>R2023-046</t>
  </si>
  <si>
    <t>探路者——以徒步为入口，帮扶偏远地区农业 文化 教育事业多维化发展</t>
  </si>
  <si>
    <r>
      <rPr>
        <sz val="11"/>
        <color theme="1"/>
        <rFont val="宋体"/>
        <charset val="134"/>
      </rPr>
      <t>陈潜</t>
    </r>
    <r>
      <rPr>
        <sz val="11"/>
        <color theme="1"/>
        <rFont val="Carlito"/>
        <charset val="134"/>
      </rPr>
      <t>MKT20037</t>
    </r>
    <r>
      <rPr>
        <sz val="11"/>
        <color theme="1"/>
        <rFont val="宋体"/>
        <charset val="134"/>
      </rPr>
      <t>、林璐珺</t>
    </r>
    <r>
      <rPr>
        <sz val="11"/>
        <color theme="1"/>
        <rFont val="Carlito"/>
        <charset val="134"/>
      </rPr>
      <t>MKT20064</t>
    </r>
    <r>
      <rPr>
        <sz val="11"/>
        <color theme="1"/>
        <rFont val="宋体"/>
        <charset val="134"/>
      </rPr>
      <t>、黄馨</t>
    </r>
    <r>
      <rPr>
        <sz val="11"/>
        <color theme="1"/>
        <rFont val="Carlito"/>
        <charset val="134"/>
      </rPr>
      <t>IBT21028</t>
    </r>
  </si>
  <si>
    <t>R2023-047</t>
  </si>
  <si>
    <t>沉浸式体验赋能我国外资购物中心发展路径研究</t>
  </si>
  <si>
    <t>尹雯</t>
  </si>
  <si>
    <r>
      <rPr>
        <sz val="11"/>
        <color theme="1"/>
        <rFont val="宋体"/>
        <charset val="134"/>
      </rPr>
      <t>何润涵</t>
    </r>
    <r>
      <rPr>
        <sz val="11"/>
        <color theme="1"/>
        <rFont val="Carlito"/>
        <charset val="134"/>
      </rPr>
      <t>IBT20124</t>
    </r>
    <r>
      <rPr>
        <sz val="11"/>
        <color theme="1"/>
        <rFont val="宋体"/>
        <charset val="134"/>
      </rPr>
      <t>、邹世磊</t>
    </r>
    <r>
      <rPr>
        <sz val="11"/>
        <color theme="1"/>
        <rFont val="Carlito"/>
        <charset val="134"/>
      </rPr>
      <t>IBT20076</t>
    </r>
    <r>
      <rPr>
        <sz val="11"/>
        <color theme="1"/>
        <rFont val="宋体"/>
        <charset val="134"/>
      </rPr>
      <t>、方哲</t>
    </r>
    <r>
      <rPr>
        <sz val="11"/>
        <color theme="1"/>
        <rFont val="Carlito"/>
        <charset val="134"/>
      </rPr>
      <t>ACH20032</t>
    </r>
    <r>
      <rPr>
        <sz val="11"/>
        <color theme="1"/>
        <rFont val="宋体"/>
        <charset val="134"/>
      </rPr>
      <t>、戚迹</t>
    </r>
    <r>
      <rPr>
        <sz val="11"/>
        <color theme="1"/>
        <rFont val="Carlito"/>
        <charset val="134"/>
      </rPr>
      <t xml:space="preserve"> IBT20119  </t>
    </r>
  </si>
  <si>
    <t>R2023-048</t>
  </si>
  <si>
    <t xml:space="preserve">“基于文创的角美角色蘑菇脆品牌营销策略研究”——角美地方食品品牌创新发展建议   </t>
  </si>
  <si>
    <t>王馨一</t>
  </si>
  <si>
    <r>
      <rPr>
        <sz val="11"/>
        <color theme="1"/>
        <rFont val="宋体"/>
        <charset val="134"/>
      </rPr>
      <t>魏桐欣</t>
    </r>
    <r>
      <rPr>
        <sz val="11"/>
        <color theme="1"/>
        <rFont val="Carlito"/>
        <charset val="134"/>
      </rPr>
      <t>IBT21092</t>
    </r>
    <r>
      <rPr>
        <sz val="11"/>
        <color theme="1"/>
        <rFont val="宋体"/>
        <charset val="134"/>
      </rPr>
      <t>、吴佳怡</t>
    </r>
    <r>
      <rPr>
        <sz val="11"/>
        <color theme="1"/>
        <rFont val="Carlito"/>
        <charset val="134"/>
      </rPr>
      <t>IBT21046</t>
    </r>
  </si>
  <si>
    <t>R2023-049</t>
  </si>
  <si>
    <t>爱宠联盟（HAPPY PETS）－宠物个性化出行服务创领者</t>
  </si>
  <si>
    <t>陈柳吟</t>
  </si>
  <si>
    <r>
      <rPr>
        <sz val="11"/>
        <color theme="1"/>
        <rFont val="宋体"/>
        <charset val="134"/>
      </rPr>
      <t>陈玲玲</t>
    </r>
    <r>
      <rPr>
        <sz val="11"/>
        <color theme="1"/>
        <rFont val="Carlito"/>
        <charset val="134"/>
      </rPr>
      <t>MKT20060</t>
    </r>
    <r>
      <rPr>
        <sz val="11"/>
        <color theme="1"/>
        <rFont val="宋体"/>
        <charset val="134"/>
      </rPr>
      <t>、俞思南</t>
    </r>
    <r>
      <rPr>
        <sz val="11"/>
        <color theme="1"/>
        <rFont val="Carlito"/>
        <charset val="134"/>
      </rPr>
      <t>IBT20048</t>
    </r>
    <r>
      <rPr>
        <sz val="11"/>
        <color theme="1"/>
        <rFont val="宋体"/>
        <charset val="134"/>
      </rPr>
      <t>、阮思佳</t>
    </r>
    <r>
      <rPr>
        <sz val="11"/>
        <color theme="1"/>
        <rFont val="Carlito"/>
        <charset val="134"/>
      </rPr>
      <t>MKT20065</t>
    </r>
    <r>
      <rPr>
        <sz val="11"/>
        <color theme="1"/>
        <rFont val="宋体"/>
        <charset val="134"/>
      </rPr>
      <t>、陈诗颖</t>
    </r>
    <r>
      <rPr>
        <sz val="11"/>
        <color theme="1"/>
        <rFont val="Carlito"/>
        <charset val="134"/>
      </rPr>
      <t xml:space="preserve"> MKT20024</t>
    </r>
  </si>
  <si>
    <t>R2023-050</t>
  </si>
  <si>
    <t xml:space="preserve">“Ai驱动，照明升级”—FiiRee飞瑞无线智能照明 </t>
  </si>
  <si>
    <t>牛笛</t>
  </si>
  <si>
    <r>
      <rPr>
        <sz val="11"/>
        <color theme="1"/>
        <rFont val="宋体"/>
        <charset val="134"/>
      </rPr>
      <t>陈文婷</t>
    </r>
    <r>
      <rPr>
        <sz val="11"/>
        <color theme="1"/>
        <rFont val="Carlito"/>
        <charset val="134"/>
      </rPr>
      <t>MKT21061</t>
    </r>
    <r>
      <rPr>
        <sz val="11"/>
        <color theme="1"/>
        <rFont val="宋体"/>
        <charset val="134"/>
      </rPr>
      <t>、董思琦</t>
    </r>
    <r>
      <rPr>
        <sz val="11"/>
        <color theme="1"/>
        <rFont val="Carlito"/>
        <charset val="134"/>
      </rPr>
      <t>MKT21024</t>
    </r>
    <r>
      <rPr>
        <sz val="11"/>
        <color theme="1"/>
        <rFont val="宋体"/>
        <charset val="134"/>
      </rPr>
      <t>、柴若瑶</t>
    </r>
    <r>
      <rPr>
        <sz val="11"/>
        <color theme="1"/>
        <rFont val="Carlito"/>
        <charset val="134"/>
      </rPr>
      <t>MKT22065</t>
    </r>
    <r>
      <rPr>
        <sz val="11"/>
        <color theme="1"/>
        <rFont val="宋体"/>
        <charset val="134"/>
      </rPr>
      <t>、郑煜</t>
    </r>
    <r>
      <rPr>
        <sz val="11"/>
        <color theme="1"/>
        <rFont val="Carlito"/>
        <charset val="134"/>
      </rPr>
      <t xml:space="preserve">  IBT22113 
</t>
    </r>
  </si>
  <si>
    <t>R2023-051</t>
  </si>
  <si>
    <t>疫情视阈下中小企业发展福州鱼丸品牌特色的对策与研究</t>
  </si>
  <si>
    <t>王施涵</t>
  </si>
  <si>
    <r>
      <rPr>
        <sz val="11"/>
        <color theme="1"/>
        <rFont val="Carlito"/>
        <charset val="134"/>
      </rPr>
      <t xml:space="preserve">IBT21076 </t>
    </r>
    <r>
      <rPr>
        <sz val="11"/>
        <color theme="1"/>
        <rFont val="宋体"/>
        <charset val="134"/>
      </rPr>
      <t>欧缘嘉、</t>
    </r>
    <r>
      <rPr>
        <sz val="11"/>
        <color theme="1"/>
        <rFont val="Carlito"/>
        <charset val="134"/>
      </rPr>
      <t xml:space="preserve"> MKT21084</t>
    </r>
    <r>
      <rPr>
        <sz val="11"/>
        <color theme="1"/>
        <rFont val="宋体"/>
        <charset val="134"/>
      </rPr>
      <t>梁晓晴</t>
    </r>
    <r>
      <rPr>
        <sz val="11"/>
        <color theme="1"/>
        <rFont val="Carlito"/>
        <charset val="134"/>
      </rPr>
      <t xml:space="preserve"> </t>
    </r>
    <r>
      <rPr>
        <sz val="11"/>
        <color theme="1"/>
        <rFont val="宋体"/>
        <charset val="134"/>
      </rPr>
      <t>、</t>
    </r>
    <r>
      <rPr>
        <sz val="11"/>
        <color theme="1"/>
        <rFont val="Carlito"/>
        <charset val="134"/>
      </rPr>
      <t xml:space="preserve">IBT21096 </t>
    </r>
    <r>
      <rPr>
        <sz val="11"/>
        <color theme="1"/>
        <rFont val="宋体"/>
        <charset val="134"/>
      </rPr>
      <t>覃焕鸣</t>
    </r>
    <r>
      <rPr>
        <sz val="11"/>
        <color theme="1"/>
        <rFont val="Carlito"/>
        <charset val="134"/>
      </rPr>
      <t xml:space="preserve"> </t>
    </r>
    <r>
      <rPr>
        <sz val="11"/>
        <color theme="1"/>
        <rFont val="宋体"/>
        <charset val="134"/>
      </rPr>
      <t>、</t>
    </r>
    <r>
      <rPr>
        <sz val="11"/>
        <color theme="1"/>
        <rFont val="Carlito"/>
        <charset val="134"/>
      </rPr>
      <t xml:space="preserve">IBT21067 </t>
    </r>
    <r>
      <rPr>
        <sz val="11"/>
        <color theme="1"/>
        <rFont val="宋体"/>
        <charset val="134"/>
      </rPr>
      <t>胡诺帷</t>
    </r>
    <r>
      <rPr>
        <sz val="11"/>
        <color theme="1"/>
        <rFont val="Carlito"/>
        <charset val="134"/>
      </rPr>
      <t xml:space="preserve"> </t>
    </r>
  </si>
  <si>
    <t>R2023-052</t>
  </si>
  <si>
    <t>“浔玖鲜”平台——将乡村“渔网”连上“互联网”</t>
  </si>
  <si>
    <t>叶雅琳</t>
  </si>
  <si>
    <r>
      <rPr>
        <sz val="11"/>
        <color theme="1"/>
        <rFont val="宋体"/>
        <charset val="134"/>
      </rPr>
      <t>杨玉慧、李偲煦、谌瑞华、林国飞</t>
    </r>
    <r>
      <rPr>
        <sz val="11"/>
        <color theme="1"/>
        <rFont val="Arial"/>
        <charset val="134"/>
      </rPr>
      <t xml:space="preserve">		</t>
    </r>
    <r>
      <rPr>
        <sz val="11"/>
        <color theme="1"/>
        <rFont val="Carlito"/>
        <charset val="134"/>
      </rPr>
      <t>BNK21061</t>
    </r>
    <r>
      <rPr>
        <sz val="11"/>
        <color theme="1"/>
        <rFont val="Arial"/>
        <charset val="134"/>
      </rPr>
      <t xml:space="preserve">	</t>
    </r>
  </si>
  <si>
    <t>R2023-053</t>
  </si>
  <si>
    <t>预制餐市场突破——地域性特色创新研究</t>
  </si>
  <si>
    <t>许曹艺芯、戴静筠、张静怡、刘家希</t>
  </si>
  <si>
    <t>R2023-054</t>
  </si>
  <si>
    <t>“焕发新生，冲击市场”—小众品牌箱包的创新发展研究</t>
  </si>
  <si>
    <t>邱沁艺</t>
  </si>
  <si>
    <r>
      <rPr>
        <sz val="11"/>
        <color theme="1"/>
        <rFont val="宋体"/>
        <charset val="134"/>
      </rPr>
      <t>张欣然</t>
    </r>
    <r>
      <rPr>
        <sz val="11"/>
        <color theme="1"/>
        <rFont val="Carlito"/>
        <charset val="134"/>
      </rPr>
      <t xml:space="preserve"> MKT20040</t>
    </r>
    <r>
      <rPr>
        <sz val="11"/>
        <color theme="1"/>
        <rFont val="宋体"/>
        <charset val="134"/>
      </rPr>
      <t>、王如颖</t>
    </r>
    <r>
      <rPr>
        <sz val="11"/>
        <color theme="1"/>
        <rFont val="Carlito"/>
        <charset val="134"/>
      </rPr>
      <t xml:space="preserve"> MKT20007</t>
    </r>
    <r>
      <rPr>
        <sz val="11"/>
        <color theme="1"/>
        <rFont val="宋体"/>
        <charset val="134"/>
      </rPr>
      <t>、陈思橦</t>
    </r>
    <r>
      <rPr>
        <sz val="11"/>
        <color theme="1"/>
        <rFont val="Carlito"/>
        <charset val="134"/>
      </rPr>
      <t>MKT20049</t>
    </r>
  </si>
  <si>
    <t>R2023-055</t>
  </si>
  <si>
    <t>只做“小鲜肉”一B2C可视化种植户直销生鲜水果电商平台模式研究</t>
  </si>
  <si>
    <r>
      <rPr>
        <sz val="11"/>
        <color theme="1"/>
        <rFont val="宋体"/>
        <charset val="134"/>
      </rPr>
      <t>李哲</t>
    </r>
    <r>
      <rPr>
        <sz val="11"/>
        <color theme="1"/>
        <rFont val="Carlito"/>
        <charset val="134"/>
      </rPr>
      <t>INB20022</t>
    </r>
    <r>
      <rPr>
        <sz val="11"/>
        <color theme="1"/>
        <rFont val="宋体"/>
        <charset val="134"/>
      </rPr>
      <t>、袁志峰</t>
    </r>
    <r>
      <rPr>
        <sz val="11"/>
        <color theme="1"/>
        <rFont val="Carlito"/>
        <charset val="134"/>
      </rPr>
      <t>INB20011</t>
    </r>
  </si>
  <si>
    <t>R2023-056</t>
  </si>
  <si>
    <t xml:space="preserve">县域地标性特色产业联动发展模式研究 
--以永春老醋、德化白瓷为例 </t>
  </si>
  <si>
    <t>潘芬香</t>
  </si>
  <si>
    <r>
      <rPr>
        <sz val="11"/>
        <color theme="1"/>
        <rFont val="宋体"/>
        <charset val="134"/>
      </rPr>
      <t>徐宇蓉、</t>
    </r>
    <r>
      <rPr>
        <sz val="11"/>
        <color theme="1"/>
        <rFont val="Carlito"/>
        <charset val="134"/>
      </rPr>
      <t>MKT21090</t>
    </r>
    <r>
      <rPr>
        <sz val="11"/>
        <color theme="1"/>
        <rFont val="宋体"/>
        <charset val="134"/>
      </rPr>
      <t>黄俊英、</t>
    </r>
    <r>
      <rPr>
        <sz val="11"/>
        <color theme="1"/>
        <rFont val="Carlito"/>
        <charset val="134"/>
      </rPr>
      <t>TAX21045</t>
    </r>
    <r>
      <rPr>
        <sz val="11"/>
        <color theme="1"/>
        <rFont val="宋体"/>
        <charset val="134"/>
      </rPr>
      <t>尤明德、</t>
    </r>
    <r>
      <rPr>
        <sz val="11"/>
        <color theme="1"/>
        <rFont val="Carlito"/>
        <charset val="134"/>
      </rPr>
      <t>ACH21082</t>
    </r>
    <r>
      <rPr>
        <sz val="11"/>
        <color theme="1"/>
        <rFont val="宋体"/>
        <charset val="134"/>
      </rPr>
      <t>姚乐祺</t>
    </r>
  </si>
  <si>
    <t>R2023-057</t>
  </si>
  <si>
    <t>国外REITs运营模式及对中国的借鉴</t>
  </si>
  <si>
    <t>江涵</t>
  </si>
  <si>
    <r>
      <rPr>
        <sz val="11"/>
        <color theme="1"/>
        <rFont val="宋体"/>
        <charset val="134"/>
      </rPr>
      <t>熊荣灿</t>
    </r>
    <r>
      <rPr>
        <sz val="11"/>
        <color theme="1"/>
        <rFont val="Carlito"/>
        <charset val="134"/>
      </rPr>
      <t>BNK20025</t>
    </r>
    <r>
      <rPr>
        <sz val="11"/>
        <color theme="1"/>
        <rFont val="宋体"/>
        <charset val="134"/>
      </rPr>
      <t>、豆小轩</t>
    </r>
    <r>
      <rPr>
        <sz val="11"/>
        <color theme="1"/>
        <rFont val="Carlito"/>
        <charset val="134"/>
      </rPr>
      <t>FNM21089</t>
    </r>
    <r>
      <rPr>
        <sz val="11"/>
        <color theme="1"/>
        <rFont val="宋体"/>
        <charset val="134"/>
      </rPr>
      <t>、</t>
    </r>
    <r>
      <rPr>
        <sz val="11"/>
        <color theme="1"/>
        <rFont val="Carlito"/>
        <charset val="134"/>
      </rPr>
      <t xml:space="preserve">
</t>
    </r>
    <r>
      <rPr>
        <sz val="11"/>
        <color theme="1"/>
        <rFont val="宋体"/>
        <charset val="134"/>
      </rPr>
      <t>江彦彤</t>
    </r>
    <r>
      <rPr>
        <sz val="11"/>
        <color theme="1"/>
        <rFont val="Carlito"/>
        <charset val="134"/>
      </rPr>
      <t>FIN21018</t>
    </r>
  </si>
  <si>
    <t>R2023-058</t>
  </si>
  <si>
    <t xml:space="preserve">“护眼使者”——眼部守护者APP项目       </t>
  </si>
  <si>
    <t>詹振浩</t>
  </si>
  <si>
    <r>
      <rPr>
        <sz val="11"/>
        <color theme="1"/>
        <rFont val="宋体"/>
        <charset val="134"/>
      </rPr>
      <t>庄权辉</t>
    </r>
    <r>
      <rPr>
        <sz val="11"/>
        <color theme="1"/>
        <rFont val="Carlito"/>
        <charset val="134"/>
      </rPr>
      <t>MKT20053</t>
    </r>
    <r>
      <rPr>
        <sz val="11"/>
        <color theme="1"/>
        <rFont val="宋体"/>
        <charset val="134"/>
      </rPr>
      <t>、吴瑜清</t>
    </r>
    <r>
      <rPr>
        <sz val="11"/>
        <color theme="1"/>
        <rFont val="Carlito"/>
        <charset val="134"/>
      </rPr>
      <t>MKT20034</t>
    </r>
    <r>
      <rPr>
        <sz val="11"/>
        <color theme="1"/>
        <rFont val="宋体"/>
        <charset val="134"/>
      </rPr>
      <t>、陈潜</t>
    </r>
    <r>
      <rPr>
        <sz val="11"/>
        <color theme="1"/>
        <rFont val="Carlito"/>
        <charset val="134"/>
      </rPr>
      <t>MKT20037</t>
    </r>
  </si>
  <si>
    <t>R2023-059</t>
  </si>
  <si>
    <t>肉包铁+百姓=便行？——岛内限制电动自行车对厦门居民日常出行的影响</t>
  </si>
  <si>
    <t>倪子懿</t>
  </si>
  <si>
    <r>
      <rPr>
        <sz val="11"/>
        <color theme="1"/>
        <rFont val="宋体"/>
        <charset val="134"/>
      </rPr>
      <t>韦桂宏</t>
    </r>
    <r>
      <rPr>
        <sz val="11"/>
        <color theme="1"/>
        <rFont val="Carlito"/>
        <charset val="134"/>
      </rPr>
      <t>IBT21023</t>
    </r>
    <r>
      <rPr>
        <sz val="11"/>
        <color theme="1"/>
        <rFont val="宋体"/>
        <charset val="134"/>
      </rPr>
      <t>、平梓玉</t>
    </r>
    <r>
      <rPr>
        <sz val="11"/>
        <color theme="1"/>
        <rFont val="Carlito"/>
        <charset val="134"/>
      </rPr>
      <t>IBT21043</t>
    </r>
    <r>
      <rPr>
        <sz val="11"/>
        <color theme="1"/>
        <rFont val="宋体"/>
        <charset val="134"/>
      </rPr>
      <t>、张旖旎</t>
    </r>
    <r>
      <rPr>
        <sz val="11"/>
        <color theme="1"/>
        <rFont val="Carlito"/>
        <charset val="134"/>
      </rPr>
      <t>PAM21020</t>
    </r>
  </si>
  <si>
    <t>R2023-060</t>
  </si>
  <si>
    <t>灿坤智造—全球智能家电的领航者</t>
  </si>
  <si>
    <t>高子棋</t>
  </si>
  <si>
    <r>
      <rPr>
        <sz val="11"/>
        <color theme="1"/>
        <rFont val="宋体"/>
        <charset val="134"/>
      </rPr>
      <t>栾文菁</t>
    </r>
    <r>
      <rPr>
        <sz val="11"/>
        <color theme="1"/>
        <rFont val="Carlito"/>
        <charset val="134"/>
      </rPr>
      <t>IBT20060</t>
    </r>
    <r>
      <rPr>
        <sz val="11"/>
        <color theme="1"/>
        <rFont val="宋体"/>
        <charset val="134"/>
      </rPr>
      <t>、何润涵</t>
    </r>
    <r>
      <rPr>
        <sz val="11"/>
        <color theme="1"/>
        <rFont val="Carlito"/>
        <charset val="134"/>
      </rPr>
      <t>IBT20124</t>
    </r>
    <r>
      <rPr>
        <sz val="11"/>
        <color theme="1"/>
        <rFont val="宋体"/>
        <charset val="134"/>
      </rPr>
      <t>、黄梓文棋</t>
    </r>
    <r>
      <rPr>
        <sz val="11"/>
        <color theme="1"/>
        <rFont val="Carlito"/>
        <charset val="134"/>
      </rPr>
      <t>INB20023</t>
    </r>
    <r>
      <rPr>
        <sz val="11"/>
        <color theme="1"/>
        <rFont val="宋体"/>
        <charset val="134"/>
      </rPr>
      <t>、</t>
    </r>
    <r>
      <rPr>
        <sz val="11"/>
        <color theme="1"/>
        <rFont val="Carlito"/>
        <charset val="134"/>
      </rPr>
      <t xml:space="preserve">
</t>
    </r>
    <r>
      <rPr>
        <sz val="11"/>
        <color theme="1"/>
        <rFont val="宋体"/>
        <charset val="134"/>
      </rPr>
      <t>戴静筠</t>
    </r>
    <r>
      <rPr>
        <sz val="11"/>
        <color theme="1"/>
        <rFont val="Carlito"/>
        <charset val="134"/>
      </rPr>
      <t xml:space="preserve">MKT21063 </t>
    </r>
  </si>
  <si>
    <t>R2023-061</t>
  </si>
  <si>
    <t>数字经济助力乡村振兴--漳州市新型农村电商发展研究</t>
  </si>
  <si>
    <t>林龙飞</t>
  </si>
  <si>
    <r>
      <rPr>
        <sz val="11"/>
        <color theme="1"/>
        <rFont val="宋体"/>
        <charset val="134"/>
      </rPr>
      <t>彭丹丹</t>
    </r>
    <r>
      <rPr>
        <sz val="11"/>
        <color theme="1"/>
        <rFont val="Carlito"/>
        <charset val="134"/>
      </rPr>
      <t>BNK20013</t>
    </r>
  </si>
  <si>
    <t>R2023-062</t>
  </si>
  <si>
    <t xml:space="preserve">数字科技赋能体育产业升级—厦门市数字体育产业发展对策研究   </t>
  </si>
  <si>
    <t>何显龙</t>
  </si>
  <si>
    <r>
      <rPr>
        <sz val="11"/>
        <color theme="1"/>
        <rFont val="宋体"/>
        <charset val="134"/>
      </rPr>
      <t>金艳</t>
    </r>
    <r>
      <rPr>
        <sz val="11"/>
        <color theme="1"/>
        <rFont val="Carlito"/>
        <charset val="134"/>
      </rPr>
      <t>MKT21058</t>
    </r>
    <r>
      <rPr>
        <sz val="11"/>
        <color theme="1"/>
        <rFont val="宋体"/>
        <charset val="134"/>
      </rPr>
      <t>、黄扬杨</t>
    </r>
    <r>
      <rPr>
        <sz val="11"/>
        <color theme="1"/>
        <rFont val="Carlito"/>
        <charset val="134"/>
      </rPr>
      <t>CIM21006</t>
    </r>
    <r>
      <rPr>
        <sz val="11"/>
        <color theme="1"/>
        <rFont val="宋体"/>
        <charset val="134"/>
      </rPr>
      <t>、谢雨倩</t>
    </r>
    <r>
      <rPr>
        <sz val="11"/>
        <color theme="1"/>
        <rFont val="Carlito"/>
        <charset val="134"/>
      </rPr>
      <t>SCL21052</t>
    </r>
    <r>
      <rPr>
        <sz val="11"/>
        <color theme="1"/>
        <rFont val="宋体"/>
        <charset val="134"/>
      </rPr>
      <t>、谭佳</t>
    </r>
    <r>
      <rPr>
        <sz val="11"/>
        <color theme="1"/>
        <rFont val="Carlito"/>
        <charset val="134"/>
      </rPr>
      <t xml:space="preserve">  SCL21072</t>
    </r>
  </si>
  <si>
    <t>R2023-063</t>
  </si>
  <si>
    <t>富远达--全球顶级光学镜片制造商</t>
  </si>
  <si>
    <t>宋青宇</t>
  </si>
  <si>
    <r>
      <rPr>
        <sz val="11"/>
        <color theme="1"/>
        <rFont val="宋体"/>
        <charset val="134"/>
      </rPr>
      <t>陈玲玲</t>
    </r>
    <r>
      <rPr>
        <sz val="11"/>
        <color theme="1"/>
        <rFont val="Carlito"/>
        <charset val="134"/>
      </rPr>
      <t>MKT20060</t>
    </r>
    <r>
      <rPr>
        <sz val="11"/>
        <color theme="1"/>
        <rFont val="宋体"/>
        <charset val="134"/>
      </rPr>
      <t>、杨承霖</t>
    </r>
    <r>
      <rPr>
        <sz val="11"/>
        <color theme="1"/>
        <rFont val="Carlito"/>
        <charset val="134"/>
      </rPr>
      <t>MKT20008</t>
    </r>
    <r>
      <rPr>
        <sz val="11"/>
        <color theme="1"/>
        <rFont val="宋体"/>
        <charset val="134"/>
      </rPr>
      <t>、徐雅茜</t>
    </r>
    <r>
      <rPr>
        <sz val="11"/>
        <color theme="1"/>
        <rFont val="Carlito"/>
        <charset val="134"/>
      </rPr>
      <t>MKT20073</t>
    </r>
    <r>
      <rPr>
        <sz val="11"/>
        <color theme="1"/>
        <rFont val="宋体"/>
        <charset val="134"/>
      </rPr>
      <t>、</t>
    </r>
    <r>
      <rPr>
        <sz val="11"/>
        <color theme="1"/>
        <rFont val="Carlito"/>
        <charset val="134"/>
      </rPr>
      <t xml:space="preserve">
</t>
    </r>
    <r>
      <rPr>
        <sz val="11"/>
        <color theme="1"/>
        <rFont val="宋体"/>
        <charset val="134"/>
      </rPr>
      <t>方哲</t>
    </r>
    <r>
      <rPr>
        <sz val="11"/>
        <color theme="1"/>
        <rFont val="Carlito"/>
        <charset val="134"/>
      </rPr>
      <t xml:space="preserve">ACH20032
</t>
    </r>
  </si>
  <si>
    <t>R2023-064</t>
  </si>
  <si>
    <t>隐私被脱光外衣，您有所谓吗？——大数据时代下的隐私透明</t>
  </si>
  <si>
    <t>黄静萱</t>
  </si>
  <si>
    <r>
      <rPr>
        <sz val="11"/>
        <color theme="1"/>
        <rFont val="Carlito"/>
        <charset val="134"/>
      </rPr>
      <t>MKT21081</t>
    </r>
    <r>
      <rPr>
        <sz val="11"/>
        <color theme="1"/>
        <rFont val="宋体"/>
        <charset val="134"/>
      </rPr>
      <t>黄子怡、</t>
    </r>
    <r>
      <rPr>
        <sz val="11"/>
        <color theme="1"/>
        <rFont val="Carlito"/>
        <charset val="134"/>
      </rPr>
      <t>MKT21073</t>
    </r>
    <r>
      <rPr>
        <sz val="11"/>
        <color theme="1"/>
        <rFont val="宋体"/>
        <charset val="134"/>
      </rPr>
      <t>柯铃、</t>
    </r>
    <r>
      <rPr>
        <sz val="11"/>
        <color theme="1"/>
        <rFont val="Carlito"/>
        <charset val="134"/>
      </rPr>
      <t>MKT21084</t>
    </r>
    <r>
      <rPr>
        <sz val="11"/>
        <color theme="1"/>
        <rFont val="宋体"/>
        <charset val="134"/>
      </rPr>
      <t>梁晓晴</t>
    </r>
    <r>
      <rPr>
        <sz val="11"/>
        <color theme="1"/>
        <rFont val="Carlito"/>
        <charset val="134"/>
      </rPr>
      <t xml:space="preserve"> </t>
    </r>
  </si>
  <si>
    <t>R2023-065</t>
  </si>
  <si>
    <t>水环境保护措施创新思路的探究</t>
  </si>
  <si>
    <t>陈艺</t>
  </si>
  <si>
    <r>
      <rPr>
        <sz val="11"/>
        <color theme="1"/>
        <rFont val="Carlito"/>
        <charset val="134"/>
      </rPr>
      <t>INB21070</t>
    </r>
    <r>
      <rPr>
        <sz val="11"/>
        <color theme="1"/>
        <rFont val="宋体"/>
        <charset val="134"/>
      </rPr>
      <t>林欣乐、</t>
    </r>
    <r>
      <rPr>
        <sz val="11"/>
        <color theme="1"/>
        <rFont val="Carlito"/>
        <charset val="134"/>
      </rPr>
      <t>QUS21010</t>
    </r>
    <r>
      <rPr>
        <sz val="11"/>
        <color theme="1"/>
        <rFont val="宋体"/>
        <charset val="134"/>
      </rPr>
      <t>彭栎颖、</t>
    </r>
    <r>
      <rPr>
        <sz val="11"/>
        <color theme="1"/>
        <rFont val="Carlito"/>
        <charset val="134"/>
      </rPr>
      <t>PAM21030</t>
    </r>
    <r>
      <rPr>
        <sz val="11"/>
        <color theme="1"/>
        <rFont val="宋体"/>
        <charset val="134"/>
      </rPr>
      <t>余静婷</t>
    </r>
  </si>
  <si>
    <t>R2023-066</t>
  </si>
  <si>
    <t>网红效应促进乡村振兴有效模式探索</t>
  </si>
  <si>
    <t>邵雨欣</t>
  </si>
  <si>
    <r>
      <rPr>
        <sz val="11"/>
        <color theme="1"/>
        <rFont val="Carlito"/>
        <charset val="134"/>
      </rPr>
      <t>INB21082</t>
    </r>
    <r>
      <rPr>
        <sz val="11"/>
        <color theme="1"/>
        <rFont val="宋体"/>
        <charset val="134"/>
      </rPr>
      <t>李梓鉴、</t>
    </r>
    <r>
      <rPr>
        <sz val="11"/>
        <color theme="1"/>
        <rFont val="Carlito"/>
        <charset val="134"/>
      </rPr>
      <t>IBT21030</t>
    </r>
    <r>
      <rPr>
        <sz val="11"/>
        <color theme="1"/>
        <rFont val="宋体"/>
        <charset val="134"/>
      </rPr>
      <t>张菲菲、</t>
    </r>
    <r>
      <rPr>
        <sz val="11"/>
        <color theme="1"/>
        <rFont val="Carlito"/>
        <charset val="134"/>
      </rPr>
      <t>IBT21047</t>
    </r>
    <r>
      <rPr>
        <sz val="11"/>
        <color theme="1"/>
        <rFont val="宋体"/>
        <charset val="134"/>
      </rPr>
      <t>张耀匀</t>
    </r>
  </si>
  <si>
    <t>R2023-067</t>
  </si>
  <si>
    <t>关于高度近视人群的体适能锻炼的研究</t>
  </si>
  <si>
    <t>汤雅玲</t>
  </si>
  <si>
    <t>OIE20045</t>
  </si>
  <si>
    <r>
      <rPr>
        <sz val="11"/>
        <color theme="1"/>
        <rFont val="宋体"/>
        <charset val="134"/>
      </rPr>
      <t>林容涛</t>
    </r>
    <r>
      <rPr>
        <sz val="11"/>
        <color theme="1"/>
        <rFont val="Carlito"/>
        <charset val="134"/>
      </rPr>
      <t>OIE20023</t>
    </r>
    <r>
      <rPr>
        <sz val="11"/>
        <color theme="1"/>
        <rFont val="宋体"/>
        <charset val="134"/>
      </rPr>
      <t>、陈祯蓝</t>
    </r>
    <r>
      <rPr>
        <sz val="11"/>
        <color theme="1"/>
        <rFont val="Carlito"/>
        <charset val="134"/>
      </rPr>
      <t>INB21068</t>
    </r>
  </si>
  <si>
    <t>R2023-068</t>
  </si>
  <si>
    <t>探寻生育率下降背后的真相——基于农村青年生育困境的调查研究</t>
  </si>
  <si>
    <t>黄馨</t>
  </si>
  <si>
    <t>IBT21028</t>
  </si>
  <si>
    <r>
      <rPr>
        <sz val="11"/>
        <color theme="1"/>
        <rFont val="宋体"/>
        <charset val="134"/>
      </rPr>
      <t>刘晨旭</t>
    </r>
    <r>
      <rPr>
        <sz val="11"/>
        <color theme="1"/>
        <rFont val="Carlito"/>
        <charset val="134"/>
      </rPr>
      <t>/INB22053,</t>
    </r>
    <r>
      <rPr>
        <sz val="11"/>
        <color theme="1"/>
        <rFont val="宋体"/>
        <charset val="134"/>
      </rPr>
      <t>罗其良</t>
    </r>
    <r>
      <rPr>
        <sz val="11"/>
        <color theme="1"/>
        <rFont val="Carlito"/>
        <charset val="134"/>
      </rPr>
      <t>/IBT22018,</t>
    </r>
    <r>
      <rPr>
        <sz val="11"/>
        <color theme="1"/>
        <rFont val="宋体"/>
        <charset val="134"/>
      </rPr>
      <t>凃理尧</t>
    </r>
    <r>
      <rPr>
        <sz val="11"/>
        <color theme="1"/>
        <rFont val="Carlito"/>
        <charset val="134"/>
      </rPr>
      <t>/IBT21032,</t>
    </r>
    <r>
      <rPr>
        <sz val="11"/>
        <color theme="1"/>
        <rFont val="宋体"/>
        <charset val="134"/>
      </rPr>
      <t>叶鑫驿</t>
    </r>
    <r>
      <rPr>
        <sz val="11"/>
        <color theme="1"/>
        <rFont val="Carlito"/>
        <charset val="134"/>
      </rPr>
      <t>/EMB21040</t>
    </r>
  </si>
  <si>
    <t>R2023-069</t>
  </si>
  <si>
    <t>透视1700万灵活就业群体背后的职业伤害——基于12省16市快递员外卖员的调查研究</t>
  </si>
  <si>
    <t>王雨菁</t>
  </si>
  <si>
    <t>ADV21039</t>
  </si>
  <si>
    <r>
      <rPr>
        <sz val="11"/>
        <color theme="1"/>
        <rFont val="宋体"/>
        <charset val="134"/>
      </rPr>
      <t>王莹</t>
    </r>
    <r>
      <rPr>
        <sz val="11"/>
        <color theme="1"/>
        <rFont val="Carlito"/>
        <charset val="134"/>
      </rPr>
      <t>/IBT22097,</t>
    </r>
    <r>
      <rPr>
        <sz val="11"/>
        <color theme="1"/>
        <rFont val="宋体"/>
        <charset val="134"/>
      </rPr>
      <t>姜嘉怡</t>
    </r>
    <r>
      <rPr>
        <sz val="11"/>
        <color theme="1"/>
        <rFont val="Carlito"/>
        <charset val="134"/>
      </rPr>
      <t>/IBT23065,</t>
    </r>
    <r>
      <rPr>
        <sz val="11"/>
        <color theme="1"/>
        <rFont val="宋体"/>
        <charset val="134"/>
      </rPr>
      <t>徐绮琪</t>
    </r>
    <r>
      <rPr>
        <sz val="11"/>
        <color theme="1"/>
        <rFont val="Carlito"/>
        <charset val="134"/>
      </rPr>
      <t>/MKT23082,</t>
    </r>
    <r>
      <rPr>
        <sz val="11"/>
        <color theme="1"/>
        <rFont val="宋体"/>
        <charset val="134"/>
      </rPr>
      <t>戴佳琦</t>
    </r>
    <r>
      <rPr>
        <sz val="11"/>
        <color theme="1"/>
        <rFont val="Carlito"/>
        <charset val="134"/>
      </rPr>
      <t>/IBT23119</t>
    </r>
  </si>
  <si>
    <t>连智华,周彩艳</t>
  </si>
  <si>
    <t>R2023-070</t>
  </si>
  <si>
    <t>智一数科—新媒体平台数字效果营销的一站式服务创领者</t>
  </si>
  <si>
    <t>金艳</t>
  </si>
  <si>
    <t>MKT21058</t>
  </si>
  <si>
    <r>
      <rPr>
        <sz val="11"/>
        <color theme="1"/>
        <rFont val="宋体"/>
        <charset val="134"/>
      </rPr>
      <t>卢焕鑫</t>
    </r>
    <r>
      <rPr>
        <sz val="11"/>
        <color theme="1"/>
        <rFont val="Carlito"/>
        <charset val="134"/>
      </rPr>
      <t>/MKT22014,</t>
    </r>
    <r>
      <rPr>
        <sz val="11"/>
        <color theme="1"/>
        <rFont val="宋体"/>
        <charset val="134"/>
      </rPr>
      <t>莫雅桢</t>
    </r>
    <r>
      <rPr>
        <sz val="11"/>
        <color theme="1"/>
        <rFont val="Carlito"/>
        <charset val="134"/>
      </rPr>
      <t>/IBT22008,</t>
    </r>
    <r>
      <rPr>
        <sz val="11"/>
        <color theme="1"/>
        <rFont val="宋体"/>
        <charset val="134"/>
      </rPr>
      <t>黄韬璇</t>
    </r>
    <r>
      <rPr>
        <sz val="11"/>
        <color theme="1"/>
        <rFont val="Carlito"/>
        <charset val="134"/>
      </rPr>
      <t>/BDM21045,</t>
    </r>
    <r>
      <rPr>
        <sz val="11"/>
        <color theme="1"/>
        <rFont val="宋体"/>
        <charset val="134"/>
      </rPr>
      <t>邹昀希</t>
    </r>
    <r>
      <rPr>
        <sz val="11"/>
        <color theme="1"/>
        <rFont val="Carlito"/>
        <charset val="134"/>
      </rPr>
      <t>/IBT23015,,</t>
    </r>
    <r>
      <rPr>
        <sz val="11"/>
        <color theme="1"/>
        <rFont val="宋体"/>
        <charset val="134"/>
      </rPr>
      <t>凃理尧</t>
    </r>
    <r>
      <rPr>
        <sz val="11"/>
        <color theme="1"/>
        <rFont val="Carlito"/>
        <charset val="134"/>
      </rPr>
      <t>/IBT21032</t>
    </r>
  </si>
  <si>
    <t>苏锦俊,连智华</t>
  </si>
  <si>
    <t>R2023-071</t>
  </si>
  <si>
    <t>1921茶科技：打造数字农业“标准化”的茶产业高质量发展样板</t>
  </si>
  <si>
    <t>MKT21064</t>
  </si>
  <si>
    <r>
      <rPr>
        <sz val="11"/>
        <color theme="1"/>
        <rFont val="宋体"/>
        <charset val="134"/>
      </rPr>
      <t>林倩</t>
    </r>
    <r>
      <rPr>
        <sz val="11"/>
        <color theme="1"/>
        <rFont val="Carlito"/>
        <charset val="134"/>
      </rPr>
      <t>/VEP21048/,</t>
    </r>
    <r>
      <rPr>
        <sz val="11"/>
        <color theme="1"/>
        <rFont val="宋体"/>
        <charset val="134"/>
      </rPr>
      <t>申屠玎</t>
    </r>
    <r>
      <rPr>
        <sz val="11"/>
        <color theme="1"/>
        <rFont val="Carlito"/>
        <charset val="134"/>
      </rPr>
      <t>/IBT21095,</t>
    </r>
    <r>
      <rPr>
        <sz val="11"/>
        <color theme="1"/>
        <rFont val="宋体"/>
        <charset val="134"/>
      </rPr>
      <t>付思仪</t>
    </r>
    <r>
      <rPr>
        <sz val="11"/>
        <color theme="1"/>
        <rFont val="Carlito"/>
        <charset val="134"/>
      </rPr>
      <t>/IBT22011,</t>
    </r>
    <r>
      <rPr>
        <sz val="11"/>
        <color theme="1"/>
        <rFont val="宋体"/>
        <charset val="134"/>
      </rPr>
      <t>詹佳雯</t>
    </r>
    <r>
      <rPr>
        <sz val="11"/>
        <color theme="1"/>
        <rFont val="Carlito"/>
        <charset val="134"/>
      </rPr>
      <t>/MKT23088</t>
    </r>
    <r>
      <rPr>
        <sz val="11"/>
        <color theme="1"/>
        <rFont val="宋体"/>
        <charset val="134"/>
      </rPr>
      <t>任轶铉</t>
    </r>
    <r>
      <rPr>
        <sz val="11"/>
        <color theme="1"/>
        <rFont val="Carlito"/>
        <charset val="134"/>
      </rPr>
      <t>/IBT23080,</t>
    </r>
    <r>
      <rPr>
        <sz val="11"/>
        <color theme="1"/>
        <rFont val="宋体"/>
        <charset val="134"/>
      </rPr>
      <t>刘汉</t>
    </r>
    <r>
      <rPr>
        <sz val="11"/>
        <color theme="1"/>
        <rFont val="Carlito"/>
        <charset val="134"/>
      </rPr>
      <t>/LAW23015</t>
    </r>
  </si>
  <si>
    <t>连智华,于跃</t>
  </si>
  <si>
    <t>R2023-072</t>
  </si>
  <si>
    <t>智慧环保ECS系统的研究实践</t>
  </si>
  <si>
    <t>MDA21052</t>
  </si>
  <si>
    <r>
      <rPr>
        <sz val="11"/>
        <color theme="1"/>
        <rFont val="宋体"/>
        <charset val="134"/>
      </rPr>
      <t>巫欣雨</t>
    </r>
    <r>
      <rPr>
        <sz val="11"/>
        <color theme="1"/>
        <rFont val="Carlito"/>
        <charset val="134"/>
      </rPr>
      <t>/IBT22095,</t>
    </r>
    <r>
      <rPr>
        <sz val="11"/>
        <color theme="1"/>
        <rFont val="宋体"/>
        <charset val="134"/>
      </rPr>
      <t>郑煜</t>
    </r>
    <r>
      <rPr>
        <sz val="11"/>
        <color theme="1"/>
        <rFont val="Carlito"/>
        <charset val="134"/>
      </rPr>
      <t>/IBT22113,</t>
    </r>
    <r>
      <rPr>
        <sz val="11"/>
        <color theme="1"/>
        <rFont val="宋体"/>
        <charset val="134"/>
      </rPr>
      <t>喻瑾宸</t>
    </r>
    <r>
      <rPr>
        <sz val="11"/>
        <color theme="1"/>
        <rFont val="Carlito"/>
        <charset val="134"/>
      </rPr>
      <t>/MKT22067,</t>
    </r>
    <r>
      <rPr>
        <sz val="11"/>
        <color theme="1"/>
        <rFont val="宋体"/>
        <charset val="134"/>
      </rPr>
      <t>刘锦奥</t>
    </r>
    <r>
      <rPr>
        <sz val="11"/>
        <color theme="1"/>
        <rFont val="Carlito"/>
        <charset val="134"/>
      </rPr>
      <t>/IBT23009,</t>
    </r>
  </si>
  <si>
    <t>连智华,陈斌,柳志鹏</t>
  </si>
  <si>
    <t>R2023-073</t>
  </si>
  <si>
    <t>求职新纪元：现代高校毕业生就业难题及对策研究</t>
  </si>
  <si>
    <t>巫欣雨</t>
  </si>
  <si>
    <t>IBT22095</t>
  </si>
  <si>
    <r>
      <rPr>
        <sz val="11"/>
        <color theme="1"/>
        <rFont val="宋体"/>
        <charset val="134"/>
      </rPr>
      <t>王熙杰</t>
    </r>
    <r>
      <rPr>
        <sz val="11"/>
        <color theme="1"/>
        <rFont val="Carlito"/>
        <charset val="134"/>
      </rPr>
      <t>/MDA21052,</t>
    </r>
    <r>
      <rPr>
        <sz val="11"/>
        <color theme="1"/>
        <rFont val="宋体"/>
        <charset val="134"/>
      </rPr>
      <t>詹佳雯</t>
    </r>
    <r>
      <rPr>
        <sz val="11"/>
        <color theme="1"/>
        <rFont val="Carlito"/>
        <charset val="134"/>
      </rPr>
      <t>/MKT23088,</t>
    </r>
    <r>
      <rPr>
        <sz val="11"/>
        <color theme="1"/>
        <rFont val="宋体"/>
        <charset val="134"/>
      </rPr>
      <t>周茜睿</t>
    </r>
    <r>
      <rPr>
        <sz val="11"/>
        <color theme="1"/>
        <rFont val="Carlito"/>
        <charset val="134"/>
      </rPr>
      <t>/IBT23012,</t>
    </r>
    <r>
      <rPr>
        <sz val="11"/>
        <color theme="1"/>
        <rFont val="宋体"/>
        <charset val="134"/>
      </rPr>
      <t>杨硕霄</t>
    </r>
    <r>
      <rPr>
        <sz val="11"/>
        <color theme="1"/>
        <rFont val="Carlito"/>
        <charset val="134"/>
      </rPr>
      <t>/INB23011</t>
    </r>
  </si>
  <si>
    <t>吴丹丹,连智华</t>
  </si>
  <si>
    <t>R2023-074</t>
  </si>
  <si>
    <t>艺禾韵舞——聚焦美育与医疗融合的先行者</t>
  </si>
  <si>
    <t>刘晨旭</t>
  </si>
  <si>
    <t>INB22053</t>
  </si>
  <si>
    <r>
      <rPr>
        <sz val="11"/>
        <color theme="1"/>
        <rFont val="宋体"/>
        <charset val="134"/>
      </rPr>
      <t>鲍嘉怡</t>
    </r>
    <r>
      <rPr>
        <sz val="11"/>
        <color theme="1"/>
        <rFont val="Carlito"/>
        <charset val="134"/>
      </rPr>
      <t>/FNM22028,</t>
    </r>
    <r>
      <rPr>
        <sz val="11"/>
        <color theme="1"/>
        <rFont val="宋体"/>
        <charset val="134"/>
      </rPr>
      <t>杨冰宁</t>
    </r>
    <r>
      <rPr>
        <sz val="11"/>
        <color theme="1"/>
        <rFont val="Carlito"/>
        <charset val="134"/>
      </rPr>
      <t>/MKT22002,</t>
    </r>
    <r>
      <rPr>
        <sz val="11"/>
        <color theme="1"/>
        <rFont val="宋体"/>
        <charset val="134"/>
      </rPr>
      <t>茹婉瑜</t>
    </r>
    <r>
      <rPr>
        <sz val="11"/>
        <color theme="1"/>
        <rFont val="Carlito"/>
        <charset val="134"/>
      </rPr>
      <t>/FNM21042,</t>
    </r>
    <r>
      <rPr>
        <sz val="11"/>
        <color theme="1"/>
        <rFont val="宋体"/>
        <charset val="134"/>
      </rPr>
      <t>王尊元</t>
    </r>
    <r>
      <rPr>
        <sz val="11"/>
        <color theme="1"/>
        <rFont val="Carlito"/>
        <charset val="134"/>
      </rPr>
      <t>/INB22094,</t>
    </r>
    <r>
      <rPr>
        <sz val="11"/>
        <color theme="1"/>
        <rFont val="宋体"/>
        <charset val="134"/>
      </rPr>
      <t>刘静颐</t>
    </r>
    <r>
      <rPr>
        <sz val="11"/>
        <color theme="1"/>
        <rFont val="Carlito"/>
        <charset val="134"/>
      </rPr>
      <t>/INB23093,</t>
    </r>
    <r>
      <rPr>
        <sz val="11"/>
        <color theme="1"/>
        <rFont val="宋体"/>
        <charset val="134"/>
      </rPr>
      <t>马心妍</t>
    </r>
    <r>
      <rPr>
        <sz val="11"/>
        <color theme="1"/>
        <rFont val="Carlito"/>
        <charset val="134"/>
      </rPr>
      <t>/IBT23095</t>
    </r>
    <r>
      <rPr>
        <sz val="11"/>
        <color theme="1"/>
        <rFont val="宋体"/>
        <charset val="134"/>
      </rPr>
      <t>，诸昕娜</t>
    </r>
    <r>
      <rPr>
        <sz val="11"/>
        <color theme="1"/>
        <rFont val="Carlito"/>
        <charset val="134"/>
      </rPr>
      <t>/MKT22061</t>
    </r>
  </si>
  <si>
    <t>吴丹丹,于子茜</t>
  </si>
  <si>
    <t>R2024-001</t>
  </si>
  <si>
    <t>安“燃”无恙——全国首创基于MCM计量的天然气全产业链热值仪</t>
  </si>
  <si>
    <t>中国国际大学生创新大赛（2024）</t>
  </si>
  <si>
    <t>缪政宸</t>
  </si>
  <si>
    <t>王熙杰、王思瑶、陈立炜、周茜睿、刘晨旭、卢焕鑫、王莹、邹馨冉、宋菁菁、刘文涛、王媛媛、郑煜、向素英</t>
  </si>
  <si>
    <t>连智华、柳志鹏、赖柯华</t>
  </si>
  <si>
    <t>R2024-002</t>
  </si>
  <si>
    <t>“膜”利前行-P-CVD等离子体覆膜技术的领跑者</t>
  </si>
  <si>
    <r>
      <rPr>
        <sz val="11"/>
        <color theme="1"/>
        <rFont val="宋体"/>
        <charset val="134"/>
      </rPr>
      <t>第十届</t>
    </r>
    <r>
      <rPr>
        <sz val="11"/>
        <color theme="1"/>
        <rFont val="Carlito"/>
        <charset val="134"/>
      </rPr>
      <t>/</t>
    </r>
    <r>
      <rPr>
        <sz val="11"/>
        <color theme="1"/>
        <rFont val="宋体"/>
        <charset val="134"/>
      </rPr>
      <t>省赛</t>
    </r>
  </si>
  <si>
    <t>陈梓涵</t>
  </si>
  <si>
    <t>邹昀希、赵茜、李杼静、罗其良、林纯纯、蓝嘉翔、周立言、郑煜、陈毅、王研博、巫馨宇</t>
  </si>
  <si>
    <t>连智华、赖柯华、柳志鹏</t>
  </si>
  <si>
    <t>R2024-003</t>
  </si>
  <si>
    <t>“茗”扬天下-新式茶饮全链路服务的创领者</t>
  </si>
  <si>
    <t>凃理尧、王雨菁、李杼静、缪政宸、鲍嘉怡、刘雨洁、陈梓涵、陈奕君、谈冰玉、林晖、曾艳蓉、冯天瑞、杨远帆</t>
  </si>
  <si>
    <t>连智华,林龙镔,陈海燕</t>
  </si>
  <si>
    <t>R2024-004</t>
  </si>
  <si>
    <t>数智了凡——助力中国品牌一站式跨境的领航者</t>
  </si>
  <si>
    <t>苏俊翔</t>
  </si>
  <si>
    <t>张佳艺、王熙杰、陈卓玥、缪政宸、林晖、陈凯鑫、詹含馨、徐香、任家慧、龚书瑾、陶绎帆、曹颖桐</t>
  </si>
  <si>
    <t>智华、周彩艳、柳志鹏、曾光</t>
  </si>
  <si>
    <t>R2024-005</t>
  </si>
  <si>
    <t>维度音乐——推动两岸音乐文化交流的卓越践行者</t>
  </si>
  <si>
    <t>林倩</t>
  </si>
  <si>
    <t>莫雅桢、喻瑾宸、方晓蕊、刘原辰、龙佳颖、胡俊微、洪恩儒、蒋晶晶、鲍楚桓、胡宇洁、江佳敏、罗其良</t>
  </si>
  <si>
    <t>连智华、鲁小静、黄泽盛、王协</t>
  </si>
  <si>
    <t>R2024-006</t>
  </si>
  <si>
    <t>食为“添”——开创天然植物源食品添加剂新纪元</t>
  </si>
  <si>
    <t>王熙杰、柴若瑶、付思仪、詹佳雯、叶航铭、任轶铉、张晗、林俊康、杨彩宁、冯天瑞、陈雨菲、刘汉宏</t>
  </si>
  <si>
    <t>连智华、柳志鹏、吴丹丹</t>
  </si>
  <si>
    <t>R2024-007</t>
  </si>
  <si>
    <t>数智“净”界 “环保节能低碳” 一体化监管的零碳守护者</t>
  </si>
  <si>
    <r>
      <rPr>
        <sz val="11"/>
        <color theme="1"/>
        <rFont val="宋体"/>
        <charset val="134"/>
      </rPr>
      <t>林晖、王雨菁、陈奕君、刘雨洁、姜嘉怡、王昕卉、李炫毅、曾艳蓉、杨远帆</t>
    </r>
    <r>
      <rPr>
        <sz val="11"/>
        <color theme="1"/>
        <rFont val="Carlito"/>
        <charset val="134"/>
      </rPr>
      <t xml:space="preserve"> </t>
    </r>
    <r>
      <rPr>
        <sz val="11"/>
        <color theme="1"/>
        <rFont val="宋体"/>
        <charset val="134"/>
      </rPr>
      <t>粟思思、刘晨旭</t>
    </r>
  </si>
  <si>
    <t>连智华、陈斌、赖柯华、柳志鹏</t>
  </si>
  <si>
    <t>R2024-008</t>
  </si>
  <si>
    <t>数海扬帆--领携中国制造开辟全球征途的领航者</t>
  </si>
  <si>
    <r>
      <rPr>
        <sz val="11"/>
        <color theme="1"/>
        <rFont val="宋体"/>
        <charset val="134"/>
      </rPr>
      <t>巫欣雨</t>
    </r>
    <r>
      <rPr>
        <sz val="11"/>
        <color theme="1"/>
        <rFont val="Carlito"/>
        <charset val="134"/>
      </rPr>
      <t>,</t>
    </r>
    <r>
      <rPr>
        <sz val="11"/>
        <color theme="1"/>
        <rFont val="宋体"/>
        <charset val="134"/>
      </rPr>
      <t>途理尧</t>
    </r>
    <r>
      <rPr>
        <sz val="11"/>
        <color theme="1"/>
        <rFont val="Carlito"/>
        <charset val="134"/>
      </rPr>
      <t>,</t>
    </r>
    <r>
      <rPr>
        <sz val="11"/>
        <color theme="1"/>
        <rFont val="宋体"/>
        <charset val="134"/>
      </rPr>
      <t>刘彦秀</t>
    </r>
    <r>
      <rPr>
        <sz val="11"/>
        <color theme="1"/>
        <rFont val="Carlito"/>
        <charset val="134"/>
      </rPr>
      <t>,</t>
    </r>
    <r>
      <rPr>
        <sz val="11"/>
        <color theme="1"/>
        <rFont val="宋体"/>
        <charset val="134"/>
      </rPr>
      <t>宋奕潼</t>
    </r>
    <r>
      <rPr>
        <sz val="11"/>
        <color theme="1"/>
        <rFont val="Carlito"/>
        <charset val="134"/>
      </rPr>
      <t>,</t>
    </r>
    <r>
      <rPr>
        <sz val="11"/>
        <color theme="1"/>
        <rFont val="宋体"/>
        <charset val="134"/>
      </rPr>
      <t>于水恋</t>
    </r>
    <r>
      <rPr>
        <sz val="11"/>
        <color theme="1"/>
        <rFont val="Carlito"/>
        <charset val="134"/>
      </rPr>
      <t>,</t>
    </r>
    <r>
      <rPr>
        <sz val="11"/>
        <color theme="1"/>
        <rFont val="宋体"/>
        <charset val="134"/>
      </rPr>
      <t>刘文涛</t>
    </r>
    <r>
      <rPr>
        <sz val="11"/>
        <color theme="1"/>
        <rFont val="Carlito"/>
        <charset val="134"/>
      </rPr>
      <t>,</t>
    </r>
    <r>
      <rPr>
        <sz val="11"/>
        <color theme="1"/>
        <rFont val="宋体"/>
        <charset val="134"/>
      </rPr>
      <t>余心莹</t>
    </r>
    <r>
      <rPr>
        <sz val="11"/>
        <color theme="1"/>
        <rFont val="Carlito"/>
        <charset val="134"/>
      </rPr>
      <t xml:space="preserve"> </t>
    </r>
    <r>
      <rPr>
        <sz val="11"/>
        <color theme="1"/>
        <rFont val="宋体"/>
        <charset val="134"/>
      </rPr>
      <t>李涵芮</t>
    </r>
    <r>
      <rPr>
        <sz val="11"/>
        <color theme="1"/>
        <rFont val="Carlito"/>
        <charset val="134"/>
      </rPr>
      <t xml:space="preserve"> </t>
    </r>
    <r>
      <rPr>
        <sz val="11"/>
        <color theme="1"/>
        <rFont val="宋体"/>
        <charset val="134"/>
      </rPr>
      <t>陈晓娴</t>
    </r>
    <r>
      <rPr>
        <sz val="11"/>
        <color theme="1"/>
        <rFont val="Carlito"/>
        <charset val="134"/>
      </rPr>
      <t>,</t>
    </r>
    <r>
      <rPr>
        <sz val="11"/>
        <color theme="1"/>
        <rFont val="宋体"/>
        <charset val="134"/>
      </rPr>
      <t>庄馨茹</t>
    </r>
  </si>
  <si>
    <t>连智华、吴丹丹、辛东亮</t>
  </si>
  <si>
    <t>R2024-009</t>
  </si>
  <si>
    <t>高“烤”状元--数字化智慧供应链的炭火烤肉先锋</t>
  </si>
  <si>
    <r>
      <rPr>
        <sz val="11"/>
        <color theme="1"/>
        <rFont val="宋体"/>
        <charset val="134"/>
      </rPr>
      <t>郑润森</t>
    </r>
    <r>
      <rPr>
        <sz val="11"/>
        <color theme="1"/>
        <rFont val="Carlito"/>
        <charset val="134"/>
      </rPr>
      <t>,</t>
    </r>
    <r>
      <rPr>
        <sz val="11"/>
        <color theme="1"/>
        <rFont val="宋体"/>
        <charset val="134"/>
      </rPr>
      <t>王熙杰</t>
    </r>
    <r>
      <rPr>
        <sz val="11"/>
        <color theme="1"/>
        <rFont val="Carlito"/>
        <charset val="134"/>
      </rPr>
      <t>,</t>
    </r>
    <r>
      <rPr>
        <sz val="11"/>
        <color theme="1"/>
        <rFont val="宋体"/>
        <charset val="134"/>
      </rPr>
      <t>林晖</t>
    </r>
    <r>
      <rPr>
        <sz val="11"/>
        <color theme="1"/>
        <rFont val="Carlito"/>
        <charset val="134"/>
      </rPr>
      <t xml:space="preserve"> </t>
    </r>
    <r>
      <rPr>
        <sz val="11"/>
        <color theme="1"/>
        <rFont val="宋体"/>
        <charset val="134"/>
      </rPr>
      <t>鲍嘉怡</t>
    </r>
    <r>
      <rPr>
        <sz val="11"/>
        <color theme="1"/>
        <rFont val="Carlito"/>
        <charset val="134"/>
      </rPr>
      <t>,</t>
    </r>
    <r>
      <rPr>
        <sz val="11"/>
        <color theme="1"/>
        <rFont val="宋体"/>
        <charset val="134"/>
      </rPr>
      <t>陈梓酒</t>
    </r>
    <r>
      <rPr>
        <sz val="11"/>
        <color theme="1"/>
        <rFont val="Carlito"/>
        <charset val="134"/>
      </rPr>
      <t>,</t>
    </r>
    <r>
      <rPr>
        <sz val="11"/>
        <color theme="1"/>
        <rFont val="宋体"/>
        <charset val="134"/>
      </rPr>
      <t>陈奕君</t>
    </r>
    <r>
      <rPr>
        <sz val="11"/>
        <color theme="1"/>
        <rFont val="Carlito"/>
        <charset val="134"/>
      </rPr>
      <t>,</t>
    </r>
    <r>
      <rPr>
        <sz val="11"/>
        <color theme="1"/>
        <rFont val="宋体"/>
        <charset val="134"/>
      </rPr>
      <t>冯天瑞</t>
    </r>
    <r>
      <rPr>
        <sz val="11"/>
        <color theme="1"/>
        <rFont val="Carlito"/>
        <charset val="134"/>
      </rPr>
      <t xml:space="preserve"> </t>
    </r>
    <r>
      <rPr>
        <sz val="11"/>
        <color theme="1"/>
        <rFont val="宋体"/>
        <charset val="134"/>
      </rPr>
      <t>涂勇杰</t>
    </r>
    <r>
      <rPr>
        <sz val="11"/>
        <color theme="1"/>
        <rFont val="Carlito"/>
        <charset val="134"/>
      </rPr>
      <t xml:space="preserve"> </t>
    </r>
    <r>
      <rPr>
        <sz val="11"/>
        <color theme="1"/>
        <rFont val="宋体"/>
        <charset val="134"/>
      </rPr>
      <t>于迅羚婕</t>
    </r>
    <r>
      <rPr>
        <sz val="11"/>
        <color theme="1"/>
        <rFont val="Carlito"/>
        <charset val="134"/>
      </rPr>
      <t>,</t>
    </r>
    <r>
      <rPr>
        <sz val="11"/>
        <color theme="1"/>
        <rFont val="宋体"/>
        <charset val="134"/>
      </rPr>
      <t>陈佳慧</t>
    </r>
    <r>
      <rPr>
        <sz val="11"/>
        <color theme="1"/>
        <rFont val="Carlito"/>
        <charset val="134"/>
      </rPr>
      <t>,</t>
    </r>
    <r>
      <rPr>
        <sz val="11"/>
        <color theme="1"/>
        <rFont val="宋体"/>
        <charset val="134"/>
      </rPr>
      <t>冯鑫宇</t>
    </r>
  </si>
  <si>
    <t>连智华、周彩艳、鲁小静、王协</t>
  </si>
  <si>
    <t>R2024-010</t>
  </si>
  <si>
    <t>学无止"晋"--智慧科素研学模式的开拓者</t>
  </si>
  <si>
    <r>
      <rPr>
        <sz val="11"/>
        <color theme="1"/>
        <rFont val="宋体"/>
        <charset val="134"/>
      </rPr>
      <t>戴佳琦</t>
    </r>
    <r>
      <rPr>
        <sz val="11"/>
        <color theme="1"/>
        <rFont val="Carlito"/>
        <charset val="134"/>
      </rPr>
      <t xml:space="preserve"> </t>
    </r>
    <r>
      <rPr>
        <sz val="11"/>
        <color theme="1"/>
        <rFont val="宋体"/>
        <charset val="134"/>
      </rPr>
      <t>任轶铉</t>
    </r>
    <r>
      <rPr>
        <sz val="11"/>
        <color theme="1"/>
        <rFont val="Carlito"/>
        <charset val="134"/>
      </rPr>
      <t xml:space="preserve"> </t>
    </r>
    <r>
      <rPr>
        <sz val="11"/>
        <color theme="1"/>
        <rFont val="宋体"/>
        <charset val="134"/>
      </rPr>
      <t>陈哲煜</t>
    </r>
    <r>
      <rPr>
        <sz val="11"/>
        <color theme="1"/>
        <rFont val="Carlito"/>
        <charset val="134"/>
      </rPr>
      <t xml:space="preserve"> </t>
    </r>
    <r>
      <rPr>
        <sz val="11"/>
        <color theme="1"/>
        <rFont val="宋体"/>
        <charset val="134"/>
      </rPr>
      <t>王希赛妮，巫馨宇，柴若瑶，郑训焓</t>
    </r>
    <r>
      <rPr>
        <sz val="11"/>
        <color theme="1"/>
        <rFont val="Carlito"/>
        <charset val="134"/>
      </rPr>
      <t>,</t>
    </r>
    <r>
      <rPr>
        <sz val="11"/>
        <color theme="1"/>
        <rFont val="宋体"/>
        <charset val="134"/>
      </rPr>
      <t>尤明慧</t>
    </r>
    <r>
      <rPr>
        <sz val="11"/>
        <color theme="1"/>
        <rFont val="Carlito"/>
        <charset val="134"/>
      </rPr>
      <t>,</t>
    </r>
    <r>
      <rPr>
        <sz val="11"/>
        <color theme="1"/>
        <rFont val="宋体"/>
        <charset val="134"/>
      </rPr>
      <t>叶子滢</t>
    </r>
    <r>
      <rPr>
        <sz val="11"/>
        <color theme="1"/>
        <rFont val="Carlito"/>
        <charset val="134"/>
      </rPr>
      <t>,</t>
    </r>
    <r>
      <rPr>
        <sz val="11"/>
        <color theme="1"/>
        <rFont val="宋体"/>
        <charset val="134"/>
      </rPr>
      <t>巫欣雨</t>
    </r>
    <r>
      <rPr>
        <sz val="11"/>
        <color theme="1"/>
        <rFont val="Carlito"/>
        <charset val="134"/>
      </rPr>
      <t>,</t>
    </r>
    <r>
      <rPr>
        <sz val="11"/>
        <color theme="1"/>
        <rFont val="宋体"/>
        <charset val="134"/>
      </rPr>
      <t>王熙杰</t>
    </r>
    <r>
      <rPr>
        <sz val="11"/>
        <color theme="1"/>
        <rFont val="Carlito"/>
        <charset val="134"/>
      </rPr>
      <t>,</t>
    </r>
    <r>
      <rPr>
        <sz val="11"/>
        <color theme="1"/>
        <rFont val="宋体"/>
        <charset val="134"/>
      </rPr>
      <t>林倩</t>
    </r>
  </si>
  <si>
    <t>R2024-011</t>
  </si>
  <si>
    <t>双碳政策下基于AI技术的高碳排企业零碳转型之道</t>
  </si>
  <si>
    <r>
      <rPr>
        <sz val="11"/>
        <color theme="1"/>
        <rFont val="宋体"/>
        <charset val="134"/>
      </rPr>
      <t>黄馨</t>
    </r>
    <r>
      <rPr>
        <sz val="11"/>
        <color theme="1"/>
        <rFont val="Carlito"/>
        <charset val="134"/>
      </rPr>
      <t>,</t>
    </r>
    <r>
      <rPr>
        <sz val="11"/>
        <color theme="1"/>
        <rFont val="宋体"/>
        <charset val="134"/>
      </rPr>
      <t>郑润森</t>
    </r>
    <r>
      <rPr>
        <sz val="11"/>
        <color theme="1"/>
        <rFont val="Carlito"/>
        <charset val="134"/>
      </rPr>
      <t>,</t>
    </r>
    <r>
      <rPr>
        <sz val="11"/>
        <color theme="1"/>
        <rFont val="宋体"/>
        <charset val="134"/>
      </rPr>
      <t>王雨菁</t>
    </r>
    <r>
      <rPr>
        <sz val="11"/>
        <color theme="1"/>
        <rFont val="Carlito"/>
        <charset val="134"/>
      </rPr>
      <t>,</t>
    </r>
    <r>
      <rPr>
        <sz val="11"/>
        <color theme="1"/>
        <rFont val="宋体"/>
        <charset val="134"/>
      </rPr>
      <t>陈奕君</t>
    </r>
    <r>
      <rPr>
        <sz val="11"/>
        <color theme="1"/>
        <rFont val="Carlito"/>
        <charset val="134"/>
      </rPr>
      <t>,</t>
    </r>
    <r>
      <rPr>
        <sz val="11"/>
        <color theme="1"/>
        <rFont val="宋体"/>
        <charset val="134"/>
      </rPr>
      <t>刘雨洁</t>
    </r>
    <r>
      <rPr>
        <sz val="11"/>
        <color theme="1"/>
        <rFont val="Carlito"/>
        <charset val="134"/>
      </rPr>
      <t>,</t>
    </r>
    <r>
      <rPr>
        <sz val="11"/>
        <color theme="1"/>
        <rFont val="宋体"/>
        <charset val="134"/>
      </rPr>
      <t>喻瑾宸</t>
    </r>
  </si>
  <si>
    <t>连智华,阙元昌,柳志鹏</t>
  </si>
  <si>
    <t>R2024-012</t>
  </si>
  <si>
    <t>AI赋能工业废水的监控预警系统</t>
  </si>
  <si>
    <t>鲍嘉怡</t>
  </si>
  <si>
    <r>
      <rPr>
        <sz val="11"/>
        <color theme="1"/>
        <rFont val="宋体"/>
        <charset val="134"/>
      </rPr>
      <t>王熙杰</t>
    </r>
    <r>
      <rPr>
        <sz val="11"/>
        <color theme="1"/>
        <rFont val="Carlito"/>
        <charset val="134"/>
      </rPr>
      <t>,</t>
    </r>
    <r>
      <rPr>
        <sz val="11"/>
        <color theme="1"/>
        <rFont val="宋体"/>
        <charset val="134"/>
      </rPr>
      <t>陈奕君</t>
    </r>
    <r>
      <rPr>
        <sz val="11"/>
        <color theme="1"/>
        <rFont val="Carlito"/>
        <charset val="134"/>
      </rPr>
      <t>,</t>
    </r>
    <r>
      <rPr>
        <sz val="11"/>
        <color theme="1"/>
        <rFont val="宋体"/>
        <charset val="134"/>
      </rPr>
      <t>缪政宸</t>
    </r>
    <r>
      <rPr>
        <sz val="11"/>
        <color theme="1"/>
        <rFont val="Carlito"/>
        <charset val="134"/>
      </rPr>
      <t>,</t>
    </r>
    <r>
      <rPr>
        <sz val="11"/>
        <color theme="1"/>
        <rFont val="宋体"/>
        <charset val="134"/>
      </rPr>
      <t>刘雨洁</t>
    </r>
    <r>
      <rPr>
        <sz val="11"/>
        <color theme="1"/>
        <rFont val="Carlito"/>
        <charset val="134"/>
      </rPr>
      <t>,</t>
    </r>
    <r>
      <rPr>
        <sz val="11"/>
        <color theme="1"/>
        <rFont val="宋体"/>
        <charset val="134"/>
      </rPr>
      <t>陈梓涵</t>
    </r>
    <r>
      <rPr>
        <sz val="11"/>
        <color theme="1"/>
        <rFont val="Carlito"/>
        <charset val="134"/>
      </rPr>
      <t>,</t>
    </r>
    <r>
      <rPr>
        <sz val="11"/>
        <color theme="1"/>
        <rFont val="宋体"/>
        <charset val="134"/>
      </rPr>
      <t>刘晨旭</t>
    </r>
    <r>
      <rPr>
        <sz val="11"/>
        <color theme="1"/>
        <rFont val="Carlito"/>
        <charset val="134"/>
      </rPr>
      <t>,</t>
    </r>
    <r>
      <rPr>
        <sz val="11"/>
        <color theme="1"/>
        <rFont val="宋体"/>
        <charset val="134"/>
      </rPr>
      <t>王雨菁</t>
    </r>
  </si>
  <si>
    <t>连智华,赖柯华,包华瑜</t>
  </si>
  <si>
    <t>R2024-013</t>
  </si>
  <si>
    <t>数字合规法律人工智能模型及服务平台</t>
  </si>
  <si>
    <r>
      <rPr>
        <sz val="11"/>
        <color theme="1"/>
        <rFont val="宋体"/>
        <charset val="134"/>
      </rPr>
      <t>王熙杰</t>
    </r>
    <r>
      <rPr>
        <sz val="11"/>
        <color theme="1"/>
        <rFont val="Carlito"/>
        <charset val="134"/>
      </rPr>
      <t>,</t>
    </r>
    <r>
      <rPr>
        <sz val="11"/>
        <color theme="1"/>
        <rFont val="宋体"/>
        <charset val="134"/>
      </rPr>
      <t>黄馨</t>
    </r>
    <r>
      <rPr>
        <sz val="11"/>
        <color theme="1"/>
        <rFont val="Carlito"/>
        <charset val="134"/>
      </rPr>
      <t>,</t>
    </r>
    <r>
      <rPr>
        <sz val="11"/>
        <color theme="1"/>
        <rFont val="宋体"/>
        <charset val="134"/>
      </rPr>
      <t>申屠玎</t>
    </r>
    <r>
      <rPr>
        <sz val="11"/>
        <color theme="1"/>
        <rFont val="Carlito"/>
        <charset val="134"/>
      </rPr>
      <t>,</t>
    </r>
    <r>
      <rPr>
        <sz val="11"/>
        <color theme="1"/>
        <rFont val="宋体"/>
        <charset val="134"/>
      </rPr>
      <t>刘晨旭</t>
    </r>
    <r>
      <rPr>
        <sz val="11"/>
        <color theme="1"/>
        <rFont val="Carlito"/>
        <charset val="134"/>
      </rPr>
      <t>,</t>
    </r>
    <r>
      <rPr>
        <sz val="11"/>
        <color theme="1"/>
        <rFont val="宋体"/>
        <charset val="134"/>
      </rPr>
      <t>李杼静</t>
    </r>
  </si>
  <si>
    <t>连智华,赖柯华,刘莉,林晨萍</t>
  </si>
  <si>
    <t>R2024-014</t>
  </si>
  <si>
    <t>轴星科技——领携中国制造出海全流程数字化的服务专家</t>
  </si>
  <si>
    <t>第十届创青春中国青年创新创业大赛</t>
  </si>
  <si>
    <r>
      <rPr>
        <sz val="11"/>
        <color theme="1"/>
        <rFont val="宋体"/>
        <charset val="134"/>
      </rPr>
      <t>申屠玎</t>
    </r>
    <r>
      <rPr>
        <sz val="11"/>
        <color theme="1"/>
        <rFont val="Carlito"/>
        <charset val="134"/>
      </rPr>
      <t xml:space="preserve"> </t>
    </r>
    <r>
      <rPr>
        <sz val="11"/>
        <color theme="1"/>
        <rFont val="宋体"/>
        <charset val="134"/>
      </rPr>
      <t>黄馨</t>
    </r>
    <r>
      <rPr>
        <sz val="11"/>
        <color theme="1"/>
        <rFont val="Carlito"/>
        <charset val="134"/>
      </rPr>
      <t xml:space="preserve"> </t>
    </r>
    <r>
      <rPr>
        <sz val="11"/>
        <color theme="1"/>
        <rFont val="宋体"/>
        <charset val="134"/>
      </rPr>
      <t>郑润森</t>
    </r>
    <r>
      <rPr>
        <sz val="11"/>
        <color theme="1"/>
        <rFont val="Carlito"/>
        <charset val="134"/>
      </rPr>
      <t xml:space="preserve"> </t>
    </r>
    <r>
      <rPr>
        <sz val="11"/>
        <color theme="1"/>
        <rFont val="宋体"/>
        <charset val="134"/>
      </rPr>
      <t>王熙杰</t>
    </r>
  </si>
  <si>
    <t>R2024-015</t>
  </si>
  <si>
    <t>"慧眼生态一数字技术驱动生态环境监测领航者"</t>
  </si>
  <si>
    <t>黄馨、王雨菁、郑润森、苗箫笛</t>
  </si>
  <si>
    <t>R2024-016</t>
  </si>
  <si>
    <t>1921茶科技:打造数字农业"标准化"的茶产业高质量发展样板</t>
  </si>
  <si>
    <t>于跃</t>
  </si>
  <si>
    <t>郑润森、戴静筠、王熙杰、印媛</t>
  </si>
  <si>
    <t>R2024-017</t>
  </si>
  <si>
    <t>智一数科——新媒体平台数字效果营销的一站式服务创领者</t>
  </si>
  <si>
    <t>张福州</t>
  </si>
  <si>
    <t>钟琳璐、金艳、郑海鑫、薛涵尹</t>
  </si>
  <si>
    <t>R2024-018</t>
  </si>
  <si>
    <t>数智“净”界一一多模态环保低碳解决方案的先行者</t>
  </si>
  <si>
    <t>第十三届挑战杯全国大学生创业计划竞赛</t>
  </si>
  <si>
    <t>第十三届/省赛</t>
  </si>
  <si>
    <t>黄馨，郑润森，王雨菁，凃理尧，何佳慧，林晖，陈梓涵，刘雨洁，陈宇，何道雨</t>
  </si>
  <si>
    <t>连智华，陈斌，柳志鹏，赖柯华</t>
  </si>
  <si>
    <t>R2024-019</t>
  </si>
  <si>
    <t>白大师品牌策划书</t>
  </si>
  <si>
    <t>2024年全国高校商业精英挑战赛品牌策划竞赛</t>
  </si>
  <si>
    <r>
      <rPr>
        <sz val="11"/>
        <color theme="1"/>
        <rFont val="宋体"/>
        <charset val="134"/>
      </rPr>
      <t>第十二届</t>
    </r>
    <r>
      <rPr>
        <sz val="11"/>
        <color theme="1"/>
        <rFont val="Carlito"/>
        <charset val="134"/>
      </rPr>
      <t>/</t>
    </r>
    <r>
      <rPr>
        <sz val="11"/>
        <color theme="1"/>
        <rFont val="宋体"/>
        <charset val="134"/>
      </rPr>
      <t>国赛</t>
    </r>
  </si>
  <si>
    <t>王鑫鑫</t>
  </si>
  <si>
    <t>程子卿、周婉秋、于萍阳</t>
  </si>
  <si>
    <t>R2024-020</t>
  </si>
  <si>
    <t>侨新 1950 品牌策划书</t>
  </si>
  <si>
    <t>柴若瑶</t>
  </si>
  <si>
    <t>潘芬香、廖丽英、田霏、黄歆</t>
  </si>
  <si>
    <t>郑文坚、黄洁</t>
  </si>
  <si>
    <t>R2024-021</t>
  </si>
  <si>
    <t>艺韵品牌策划书</t>
  </si>
  <si>
    <t>谌晨</t>
  </si>
  <si>
    <t>曾嘉怡、傅靖、王慧仪</t>
  </si>
  <si>
    <t>黄辉、吴丹丹</t>
  </si>
  <si>
    <t>R2024-022</t>
  </si>
  <si>
    <t>向阳洁宇品牌策划书</t>
  </si>
  <si>
    <t>张雨潇</t>
  </si>
  <si>
    <t>蔡静吟、黄静萱、阮欣婕、崔梦灵</t>
  </si>
  <si>
    <t>黄振谊、林隆祺</t>
  </si>
  <si>
    <t>R2024-023</t>
  </si>
  <si>
    <t>麦小莘甄选品牌策划书</t>
  </si>
  <si>
    <t>陈佳玉</t>
  </si>
  <si>
    <t>陈柯圻、叶鑫驿、马琳、陈佳灵</t>
  </si>
  <si>
    <t>周丰婕</t>
  </si>
  <si>
    <t>R2024-024</t>
  </si>
  <si>
    <t>博视康品牌策划书</t>
  </si>
  <si>
    <t>李银红</t>
  </si>
  <si>
    <t>黄雅萱、张小盛、魏乐瑜、黄爱棠</t>
  </si>
  <si>
    <t>黄辉、杨聪斌</t>
  </si>
  <si>
    <t>R2024-025</t>
  </si>
  <si>
    <t>欧缇斯品牌策划书</t>
  </si>
  <si>
    <t>翁佳英</t>
  </si>
  <si>
    <t>刘莲、陈若思、徐佳涵、胡宇洁</t>
  </si>
  <si>
    <t>高璐、潘皓青</t>
  </si>
  <si>
    <t>R2024-026</t>
  </si>
  <si>
    <t>立兴冻干品牌策划书</t>
  </si>
  <si>
    <t>周嘉</t>
  </si>
  <si>
    <t>罗盈、张瑞、崔懿、王雨菁</t>
  </si>
  <si>
    <t>R2024-027</t>
  </si>
  <si>
    <t>东方雅韵-洛象品牌策划书</t>
  </si>
  <si>
    <t>洪承建</t>
  </si>
  <si>
    <t>余晶晶、唐宏妃、刘晨旭、颜霖勋</t>
  </si>
  <si>
    <t>黄辉、王静</t>
  </si>
  <si>
    <t>R2024-028</t>
  </si>
  <si>
    <t>闽南古韵，数衍三遗--闽西南世界文化遗产古建筑数字活化调查</t>
  </si>
  <si>
    <t>第十四届“正大杯”全国大学生市场调查与分析大赛</t>
  </si>
  <si>
    <t>吴嘉铭</t>
  </si>
  <si>
    <t>杨静莹、苏海宁、杨佳梁、曾钎钎</t>
  </si>
  <si>
    <t>R2024-029</t>
  </si>
  <si>
    <t>扫码不扫兴基于消费者心智感受与负面口碑传播对消费抗拒的影响研究</t>
  </si>
  <si>
    <t>林旭耀</t>
  </si>
  <si>
    <t>言悦敏、杨涛、徐绮琪</t>
  </si>
  <si>
    <t>王静、黄辉、黄洁</t>
  </si>
  <si>
    <t>R2024-030</t>
  </si>
  <si>
    <t>“冻”察“蔬”据，“预”见“食”代 -厦门市速冻蔬菜消费者需求调查及市场前景探究</t>
  </si>
  <si>
    <t>彭伊伶</t>
  </si>
  <si>
    <t>林雨欣、游耀、苏师滢、张梓恒</t>
  </si>
  <si>
    <t>何娜、游俊雄</t>
  </si>
  <si>
    <t>R2024-031</t>
  </si>
  <si>
    <t>拥抱吧，就现在! 艺术家IP“More Hugs”在福建大学生中的传播情况研究</t>
  </si>
  <si>
    <r>
      <rPr>
        <sz val="11"/>
        <color theme="1"/>
        <rFont val="宋体"/>
        <charset val="134"/>
      </rPr>
      <t>方俊如</t>
    </r>
    <r>
      <rPr>
        <sz val="11"/>
        <color theme="1"/>
        <rFont val="Arial"/>
        <charset val="134"/>
      </rPr>
      <t xml:space="preserve">	</t>
    </r>
  </si>
  <si>
    <t>马君瑞、江佳媛、黄泽鑫、应珂雷</t>
  </si>
  <si>
    <t>R2024-032</t>
  </si>
  <si>
    <t>搭建雯工市场暖心桥，双向奔赴惠民生--基于5053份快递外卖员就业满意度调查分析</t>
  </si>
  <si>
    <r>
      <rPr>
        <sz val="11"/>
        <color theme="1"/>
        <rFont val="宋体"/>
        <charset val="134"/>
      </rPr>
      <t>第十四届</t>
    </r>
    <r>
      <rPr>
        <sz val="11"/>
        <color theme="1"/>
        <rFont val="Carlito"/>
        <charset val="134"/>
      </rPr>
      <t>/</t>
    </r>
    <r>
      <rPr>
        <sz val="11"/>
        <color theme="1"/>
        <rFont val="宋体"/>
        <charset val="134"/>
      </rPr>
      <t>省赛</t>
    </r>
  </si>
  <si>
    <t>林国飞</t>
  </si>
  <si>
    <t>林国飞、张坤燔、王雨菁、管欣怡、林倩</t>
  </si>
  <si>
    <t>R2024-033</t>
  </si>
  <si>
    <t>闽地风情绘千年，非遗传承映古今-基于八闽传统文化视域下，消费者出游态度影响因素研究</t>
  </si>
  <si>
    <t>魏畅</t>
  </si>
  <si>
    <t>李雯、陈光彬、方哲、徐心怡</t>
  </si>
  <si>
    <t>王静、苏锦俊、朱郑雯</t>
  </si>
  <si>
    <t>R2024-034</t>
  </si>
  <si>
    <t>医疗服务共同体模式下社区家庭医生服务偏差的调查研究--基于5省9市实地走访与调研</t>
  </si>
  <si>
    <t>韩露菲</t>
  </si>
  <si>
    <t>赵美玲、黎凯淇、王研博</t>
  </si>
  <si>
    <t>吴丹丹、赵伟晶</t>
  </si>
  <si>
    <t>R2024-035</t>
  </si>
  <si>
    <t>“核”以为家基于核污水排放背景下海洋环境污染认知与负面网络口碑强度对海产品消费者抵制的影响研究</t>
  </si>
  <si>
    <t>汪瑞阳</t>
  </si>
  <si>
    <t>李谷雨、杜竞诚、秦梦、郑凯文</t>
  </si>
  <si>
    <t>王静、林晨萍、赵伟晶</t>
  </si>
  <si>
    <t>R2024-036</t>
  </si>
  <si>
    <t>古往今来承华章，有福之州韵悠扬-文旅虚拟推介官闽海川对城市品牌旅游消费态度影响研究</t>
  </si>
  <si>
    <t>李伟城</t>
  </si>
  <si>
    <t>鲁志鹏、陈子琴、林田歌、余茵</t>
  </si>
  <si>
    <t>王静、陈颂、赵伟晶</t>
  </si>
  <si>
    <t>R2024-037</t>
  </si>
  <si>
    <t>“策”马奔腾，"预”见未来-厦门政策助力预制菜行业发展现状调查</t>
  </si>
  <si>
    <t>林乐</t>
  </si>
  <si>
    <t>龚瑞茜、王安娜、杨静</t>
  </si>
  <si>
    <t>朱盈蓓</t>
  </si>
  <si>
    <t>R2024-038</t>
  </si>
  <si>
    <t>童心绘梦，艺课未来——小微型企业少儿美术机构课程调研</t>
  </si>
  <si>
    <t>白昌杰</t>
  </si>
  <si>
    <t>谢玮豪、王心仪、徐铭杰、郭乐怡</t>
  </si>
  <si>
    <t>R2024-039</t>
  </si>
  <si>
    <t>"银耳朵朵情，速食润尔心"
基于福州市速食银耳羮市场需求及营销策略调查</t>
  </si>
  <si>
    <t>林蕙</t>
  </si>
  <si>
    <t>杨倪、李佳重、黄签贺、崔子依</t>
  </si>
  <si>
    <t>何娜</t>
  </si>
  <si>
    <t>R2024-040</t>
  </si>
  <si>
    <t>2024年大学生创新创业训练计划</t>
  </si>
  <si>
    <r>
      <rPr>
        <sz val="11"/>
        <color theme="1"/>
        <rFont val="宋体"/>
        <charset val="134"/>
      </rPr>
      <t>卢焕鑫</t>
    </r>
    <r>
      <rPr>
        <sz val="11"/>
        <color theme="1"/>
        <rFont val="Carlito"/>
        <charset val="134"/>
      </rPr>
      <t>/MKT22014,</t>
    </r>
    <r>
      <rPr>
        <sz val="11"/>
        <color theme="1"/>
        <rFont val="宋体"/>
        <charset val="134"/>
      </rPr>
      <t>莫雅桢</t>
    </r>
    <r>
      <rPr>
        <sz val="11"/>
        <color theme="1"/>
        <rFont val="Carlito"/>
        <charset val="134"/>
      </rPr>
      <t>/IBT22008,</t>
    </r>
    <r>
      <rPr>
        <sz val="11"/>
        <color theme="1"/>
        <rFont val="宋体"/>
        <charset val="134"/>
      </rPr>
      <t>黄韬璇</t>
    </r>
    <r>
      <rPr>
        <sz val="11"/>
        <color theme="1"/>
        <rFont val="Carlito"/>
        <charset val="134"/>
      </rPr>
      <t>/BDM21045,</t>
    </r>
    <r>
      <rPr>
        <sz val="11"/>
        <color theme="1"/>
        <rFont val="宋体"/>
        <charset val="134"/>
      </rPr>
      <t>邹昀希</t>
    </r>
    <r>
      <rPr>
        <sz val="11"/>
        <color theme="1"/>
        <rFont val="Carlito"/>
        <charset val="134"/>
      </rPr>
      <t>/IBT23015,</t>
    </r>
    <r>
      <rPr>
        <sz val="11"/>
        <color theme="1"/>
        <rFont val="宋体"/>
        <charset val="134"/>
      </rPr>
      <t>凃理尧</t>
    </r>
    <r>
      <rPr>
        <sz val="11"/>
        <color theme="1"/>
        <rFont val="Carlito"/>
        <charset val="134"/>
      </rPr>
      <t>/IBT21032</t>
    </r>
  </si>
  <si>
    <t>R2024-041</t>
  </si>
  <si>
    <t>R2024-042</t>
  </si>
  <si>
    <r>
      <rPr>
        <sz val="11"/>
        <color theme="1"/>
        <rFont val="宋体"/>
        <charset val="134"/>
      </rPr>
      <t>巫欣雨</t>
    </r>
    <r>
      <rPr>
        <sz val="11"/>
        <color theme="1"/>
        <rFont val="Carlito"/>
        <charset val="134"/>
      </rPr>
      <t>/IBT22095,</t>
    </r>
    <r>
      <rPr>
        <sz val="11"/>
        <color theme="1"/>
        <rFont val="宋体"/>
        <charset val="134"/>
      </rPr>
      <t>郑煜</t>
    </r>
    <r>
      <rPr>
        <sz val="11"/>
        <color theme="1"/>
        <rFont val="Carlito"/>
        <charset val="134"/>
      </rPr>
      <t>/IBT22113,</t>
    </r>
    <r>
      <rPr>
        <sz val="11"/>
        <color theme="1"/>
        <rFont val="宋体"/>
        <charset val="134"/>
      </rPr>
      <t>喻瑾宸</t>
    </r>
    <r>
      <rPr>
        <sz val="11"/>
        <color theme="1"/>
        <rFont val="Carlito"/>
        <charset val="134"/>
      </rPr>
      <t>/MKT22067,</t>
    </r>
    <r>
      <rPr>
        <sz val="11"/>
        <color theme="1"/>
        <rFont val="宋体"/>
        <charset val="134"/>
      </rPr>
      <t>刘锦奥</t>
    </r>
    <r>
      <rPr>
        <sz val="11"/>
        <color theme="1"/>
        <rFont val="Carlito"/>
        <charset val="134"/>
      </rPr>
      <t>/IBT23009</t>
    </r>
  </si>
  <si>
    <t>陈斌,柳志鹏,连智华</t>
  </si>
  <si>
    <t>R2024-043</t>
  </si>
  <si>
    <t>R2024-044</t>
  </si>
  <si>
    <t>R2024-045</t>
  </si>
  <si>
    <r>
      <rPr>
        <sz val="11"/>
        <color theme="1"/>
        <rFont val="宋体"/>
        <charset val="134"/>
      </rPr>
      <t>林倩</t>
    </r>
    <r>
      <rPr>
        <sz val="11"/>
        <color theme="1"/>
        <rFont val="Carlito"/>
        <charset val="134"/>
      </rPr>
      <t>/VEP21048/,</t>
    </r>
    <r>
      <rPr>
        <sz val="11"/>
        <color theme="1"/>
        <rFont val="宋体"/>
        <charset val="134"/>
      </rPr>
      <t>申屠玎</t>
    </r>
    <r>
      <rPr>
        <sz val="11"/>
        <color theme="1"/>
        <rFont val="Carlito"/>
        <charset val="134"/>
      </rPr>
      <t>/IBT21095,</t>
    </r>
    <r>
      <rPr>
        <sz val="11"/>
        <color theme="1"/>
        <rFont val="宋体"/>
        <charset val="134"/>
      </rPr>
      <t>付思仪</t>
    </r>
    <r>
      <rPr>
        <sz val="11"/>
        <color theme="1"/>
        <rFont val="Carlito"/>
        <charset val="134"/>
      </rPr>
      <t>/IBT22011,</t>
    </r>
    <r>
      <rPr>
        <sz val="11"/>
        <color theme="1"/>
        <rFont val="宋体"/>
        <charset val="134"/>
      </rPr>
      <t>詹佳雯</t>
    </r>
    <r>
      <rPr>
        <sz val="11"/>
        <color theme="1"/>
        <rFont val="Carlito"/>
        <charset val="134"/>
      </rPr>
      <t>/MKT23088,</t>
    </r>
    <r>
      <rPr>
        <sz val="11"/>
        <color theme="1"/>
        <rFont val="宋体"/>
        <charset val="134"/>
      </rPr>
      <t>任轶铉</t>
    </r>
    <r>
      <rPr>
        <sz val="11"/>
        <color theme="1"/>
        <rFont val="Carlito"/>
        <charset val="134"/>
      </rPr>
      <t>/IBT23080,</t>
    </r>
    <r>
      <rPr>
        <sz val="11"/>
        <color theme="1"/>
        <rFont val="宋体"/>
        <charset val="134"/>
      </rPr>
      <t>刘汉宏</t>
    </r>
    <r>
      <rPr>
        <sz val="11"/>
        <color theme="1"/>
        <rFont val="Carlito"/>
        <charset val="134"/>
      </rPr>
      <t>/LAW23015</t>
    </r>
  </si>
  <si>
    <t>R2024-046</t>
  </si>
  <si>
    <t>轴星科技——海外电商全流程数字化的服务专家</t>
  </si>
  <si>
    <r>
      <rPr>
        <sz val="11"/>
        <color theme="1"/>
        <rFont val="宋体"/>
        <charset val="134"/>
      </rPr>
      <t>黄馨</t>
    </r>
    <r>
      <rPr>
        <sz val="11"/>
        <color theme="1"/>
        <rFont val="Carlito"/>
        <charset val="134"/>
      </rPr>
      <t>/IBT21028,</t>
    </r>
    <r>
      <rPr>
        <sz val="11"/>
        <color theme="1"/>
        <rFont val="宋体"/>
        <charset val="134"/>
      </rPr>
      <t>张芷源</t>
    </r>
    <r>
      <rPr>
        <sz val="11"/>
        <color theme="1"/>
        <rFont val="Carlito"/>
        <charset val="134"/>
      </rPr>
      <t>/BTV21038,</t>
    </r>
    <r>
      <rPr>
        <sz val="11"/>
        <color theme="1"/>
        <rFont val="宋体"/>
        <charset val="134"/>
      </rPr>
      <t>林晖</t>
    </r>
    <r>
      <rPr>
        <sz val="11"/>
        <color theme="1"/>
        <rFont val="Carlito"/>
        <charset val="134"/>
      </rPr>
      <t>/WSE22006,</t>
    </r>
    <r>
      <rPr>
        <sz val="11"/>
        <color theme="1"/>
        <rFont val="宋体"/>
        <charset val="134"/>
      </rPr>
      <t>洪承建</t>
    </r>
    <r>
      <rPr>
        <sz val="11"/>
        <color theme="1"/>
        <rFont val="Carlito"/>
        <charset val="134"/>
      </rPr>
      <t>/MKTU2305,</t>
    </r>
    <r>
      <rPr>
        <sz val="11"/>
        <color theme="1"/>
        <rFont val="宋体"/>
        <charset val="134"/>
      </rPr>
      <t>郭婧怡</t>
    </r>
    <r>
      <rPr>
        <sz val="11"/>
        <color theme="1"/>
        <rFont val="Carlito"/>
        <charset val="134"/>
      </rPr>
      <t>/MKT23078</t>
    </r>
  </si>
  <si>
    <t>连智华,
陈劲平</t>
  </si>
  <si>
    <t>R2024-047</t>
  </si>
  <si>
    <r>
      <rPr>
        <sz val="11"/>
        <color theme="1"/>
        <rFont val="宋体"/>
        <charset val="134"/>
      </rPr>
      <t>鲍嘉怡</t>
    </r>
    <r>
      <rPr>
        <sz val="11"/>
        <color theme="1"/>
        <rFont val="Carlito"/>
        <charset val="134"/>
      </rPr>
      <t>/FNM22028,</t>
    </r>
    <r>
      <rPr>
        <sz val="11"/>
        <color theme="1"/>
        <rFont val="宋体"/>
        <charset val="134"/>
      </rPr>
      <t>杨冰宁</t>
    </r>
    <r>
      <rPr>
        <sz val="11"/>
        <color theme="1"/>
        <rFont val="Carlito"/>
        <charset val="134"/>
      </rPr>
      <t>/MKT22002,</t>
    </r>
    <r>
      <rPr>
        <sz val="11"/>
        <color theme="1"/>
        <rFont val="宋体"/>
        <charset val="134"/>
      </rPr>
      <t>茹婉瑜</t>
    </r>
    <r>
      <rPr>
        <sz val="11"/>
        <color theme="1"/>
        <rFont val="Carlito"/>
        <charset val="134"/>
      </rPr>
      <t>/FNM21042,</t>
    </r>
    <r>
      <rPr>
        <sz val="11"/>
        <color theme="1"/>
        <rFont val="宋体"/>
        <charset val="134"/>
      </rPr>
      <t>王尊元</t>
    </r>
    <r>
      <rPr>
        <sz val="11"/>
        <color theme="1"/>
        <rFont val="Carlito"/>
        <charset val="134"/>
      </rPr>
      <t>/INB22094,</t>
    </r>
    <r>
      <rPr>
        <sz val="11"/>
        <color theme="1"/>
        <rFont val="宋体"/>
        <charset val="134"/>
      </rPr>
      <t>刘静颐</t>
    </r>
    <r>
      <rPr>
        <sz val="11"/>
        <color theme="1"/>
        <rFont val="Carlito"/>
        <charset val="134"/>
      </rPr>
      <t>/INB23093,</t>
    </r>
    <r>
      <rPr>
        <sz val="11"/>
        <color theme="1"/>
        <rFont val="宋体"/>
        <charset val="134"/>
      </rPr>
      <t>马心妍</t>
    </r>
    <r>
      <rPr>
        <sz val="11"/>
        <color theme="1"/>
        <rFont val="Carlito"/>
        <charset val="134"/>
      </rPr>
      <t>/IBT23095,</t>
    </r>
    <r>
      <rPr>
        <sz val="11"/>
        <color theme="1"/>
        <rFont val="宋体"/>
        <charset val="134"/>
      </rPr>
      <t>诸昕娜</t>
    </r>
    <r>
      <rPr>
        <sz val="11"/>
        <color theme="1"/>
        <rFont val="Carlito"/>
        <charset val="134"/>
      </rPr>
      <t>/MKT22061</t>
    </r>
  </si>
  <si>
    <t>R2024-048</t>
  </si>
  <si>
    <t>“饭圈”青年的群体特征、心理监测与引导路径研究</t>
  </si>
  <si>
    <r>
      <rPr>
        <sz val="11"/>
        <color theme="1"/>
        <rFont val="宋体"/>
        <charset val="134"/>
      </rPr>
      <t>柴若瑶</t>
    </r>
    <r>
      <rPr>
        <sz val="11"/>
        <color theme="1"/>
        <rFont val="Carlito"/>
        <charset val="134"/>
      </rPr>
      <t>/MKT22065,</t>
    </r>
    <r>
      <rPr>
        <sz val="11"/>
        <color theme="1"/>
        <rFont val="宋体"/>
        <charset val="134"/>
      </rPr>
      <t>卢焕鑫</t>
    </r>
    <r>
      <rPr>
        <sz val="11"/>
        <color theme="1"/>
        <rFont val="Carlito"/>
        <charset val="134"/>
      </rPr>
      <t>/MKT22014,</t>
    </r>
    <r>
      <rPr>
        <sz val="11"/>
        <color theme="1"/>
        <rFont val="宋体"/>
        <charset val="134"/>
      </rPr>
      <t>吕思慧</t>
    </r>
    <r>
      <rPr>
        <sz val="11"/>
        <color theme="1"/>
        <rFont val="Carlito"/>
        <charset val="134"/>
      </rPr>
      <t>/IBT23097,</t>
    </r>
    <r>
      <rPr>
        <sz val="11"/>
        <color theme="1"/>
        <rFont val="宋体"/>
        <charset val="134"/>
      </rPr>
      <t>吕思伊</t>
    </r>
    <r>
      <rPr>
        <sz val="11"/>
        <color theme="1"/>
        <rFont val="Carlito"/>
        <charset val="134"/>
      </rPr>
      <t>/IBT23060</t>
    </r>
  </si>
  <si>
    <t>刘莉,赖柯华</t>
  </si>
  <si>
    <t>R2024-049</t>
  </si>
  <si>
    <t>中科未来：基于可利用农业编辑蛋白质生产新型医用胶水</t>
  </si>
  <si>
    <t>李杼静</t>
  </si>
  <si>
    <r>
      <rPr>
        <sz val="11"/>
        <color theme="1"/>
        <rFont val="宋体"/>
        <charset val="134"/>
      </rPr>
      <t>刘用霖</t>
    </r>
    <r>
      <rPr>
        <sz val="11"/>
        <color theme="1"/>
        <rFont val="Carlito"/>
        <charset val="134"/>
      </rPr>
      <t>/MDA21095,</t>
    </r>
    <r>
      <rPr>
        <sz val="11"/>
        <color theme="1"/>
        <rFont val="宋体"/>
        <charset val="134"/>
      </rPr>
      <t>林纯纯</t>
    </r>
    <r>
      <rPr>
        <sz val="11"/>
        <color theme="1"/>
        <rFont val="Carlito"/>
        <charset val="134"/>
      </rPr>
      <t>/MKT22005,</t>
    </r>
    <r>
      <rPr>
        <sz val="11"/>
        <color theme="1"/>
        <rFont val="宋体"/>
        <charset val="134"/>
      </rPr>
      <t>陈俊</t>
    </r>
    <r>
      <rPr>
        <sz val="11"/>
        <color theme="1"/>
        <rFont val="Carlito"/>
        <charset val="134"/>
      </rPr>
      <t>/IBT23013,</t>
    </r>
    <r>
      <rPr>
        <sz val="11"/>
        <color theme="1"/>
        <rFont val="宋体"/>
        <charset val="134"/>
      </rPr>
      <t>张明杰</t>
    </r>
    <r>
      <rPr>
        <sz val="11"/>
        <color theme="1"/>
        <rFont val="Carlito"/>
        <charset val="134"/>
      </rPr>
      <t>/MKT23049,</t>
    </r>
    <r>
      <rPr>
        <sz val="11"/>
        <color theme="1"/>
        <rFont val="宋体"/>
        <charset val="134"/>
      </rPr>
      <t>陈欣瑶</t>
    </r>
    <r>
      <rPr>
        <sz val="11"/>
        <color theme="1"/>
        <rFont val="Carlito"/>
        <charset val="134"/>
      </rPr>
      <t>/INB23004</t>
    </r>
  </si>
  <si>
    <t>柳志鹏,刘舒霖</t>
  </si>
  <si>
    <t>R2024-050</t>
  </si>
  <si>
    <t>盈盈一水间，共筑谱新篇——基于闽南地区CSR对消费者态度的影响研究</t>
  </si>
  <si>
    <t>杜竞诚</t>
  </si>
  <si>
    <r>
      <rPr>
        <sz val="11"/>
        <color theme="1"/>
        <rFont val="宋体"/>
        <charset val="134"/>
      </rPr>
      <t>李谷雨</t>
    </r>
    <r>
      <rPr>
        <sz val="11"/>
        <color theme="1"/>
        <rFont val="Carlito"/>
        <charset val="134"/>
      </rPr>
      <t>/MKT21012,</t>
    </r>
    <r>
      <rPr>
        <sz val="11"/>
        <color theme="1"/>
        <rFont val="宋体"/>
        <charset val="134"/>
      </rPr>
      <t>汪瑞阳</t>
    </r>
    <r>
      <rPr>
        <sz val="11"/>
        <color theme="1"/>
        <rFont val="Carlito"/>
        <charset val="134"/>
      </rPr>
      <t>/MKT21041,</t>
    </r>
    <r>
      <rPr>
        <sz val="11"/>
        <color theme="1"/>
        <rFont val="宋体"/>
        <charset val="134"/>
      </rPr>
      <t>邓朝阳</t>
    </r>
    <r>
      <rPr>
        <sz val="11"/>
        <color theme="1"/>
        <rFont val="Carlito"/>
        <charset val="134"/>
      </rPr>
      <t>/CME21026,</t>
    </r>
    <r>
      <rPr>
        <sz val="11"/>
        <color theme="1"/>
        <rFont val="宋体"/>
        <charset val="134"/>
      </rPr>
      <t>罗永缘</t>
    </r>
    <r>
      <rPr>
        <sz val="11"/>
        <color theme="1"/>
        <rFont val="Carlito"/>
        <charset val="134"/>
      </rPr>
      <t>/VEP21040</t>
    </r>
  </si>
  <si>
    <t>王静,朱郑雯</t>
  </si>
  <si>
    <t>R2024-051</t>
  </si>
  <si>
    <t>老年人教字融入困境及弥合路径研究</t>
  </si>
  <si>
    <t>向素英</t>
  </si>
  <si>
    <r>
      <rPr>
        <sz val="11"/>
        <color theme="1"/>
        <rFont val="宋体"/>
        <charset val="134"/>
      </rPr>
      <t>张晗</t>
    </r>
    <r>
      <rPr>
        <sz val="11"/>
        <color theme="1"/>
        <rFont val="Carlito"/>
        <charset val="134"/>
      </rPr>
      <t>/INB23029,</t>
    </r>
    <r>
      <rPr>
        <sz val="11"/>
        <color theme="1"/>
        <rFont val="宋体"/>
        <charset val="134"/>
      </rPr>
      <t>黎彩玲</t>
    </r>
    <r>
      <rPr>
        <sz val="11"/>
        <color theme="1"/>
        <rFont val="Carlito"/>
        <charset val="134"/>
      </rPr>
      <t>/INB23046,</t>
    </r>
    <r>
      <rPr>
        <sz val="11"/>
        <color theme="1"/>
        <rFont val="宋体"/>
        <charset val="134"/>
      </rPr>
      <t>林俊谊</t>
    </r>
    <r>
      <rPr>
        <sz val="11"/>
        <color theme="1"/>
        <rFont val="Carlito"/>
        <charset val="134"/>
      </rPr>
      <t>/IBT22022,</t>
    </r>
    <r>
      <rPr>
        <sz val="11"/>
        <color theme="1"/>
        <rFont val="宋体"/>
        <charset val="134"/>
      </rPr>
      <t>黎凯淇</t>
    </r>
    <r>
      <rPr>
        <sz val="11"/>
        <color theme="1"/>
        <rFont val="Carlito"/>
        <charset val="134"/>
      </rPr>
      <t>/MKT22082</t>
    </r>
  </si>
  <si>
    <t>周彩艳,辛东亮</t>
  </si>
  <si>
    <t>R2024-052</t>
  </si>
  <si>
    <t>“实景三维+数字孪生”——微晶石无人机虚拟可视化智慧数据平台</t>
  </si>
  <si>
    <r>
      <rPr>
        <sz val="11"/>
        <color theme="1"/>
        <rFont val="宋体"/>
        <charset val="134"/>
      </rPr>
      <t>李炫毅</t>
    </r>
    <r>
      <rPr>
        <sz val="11"/>
        <color theme="1"/>
        <rFont val="Carlito"/>
        <charset val="134"/>
      </rPr>
      <t>/IBT22073,</t>
    </r>
    <r>
      <rPr>
        <sz val="11"/>
        <color theme="1"/>
        <rFont val="宋体"/>
        <charset val="134"/>
      </rPr>
      <t>王杭璇</t>
    </r>
    <r>
      <rPr>
        <sz val="11"/>
        <color theme="1"/>
        <rFont val="Carlito"/>
        <charset val="134"/>
      </rPr>
      <t>/FIN22038,</t>
    </r>
    <r>
      <rPr>
        <sz val="11"/>
        <color theme="1"/>
        <rFont val="宋体"/>
        <charset val="134"/>
      </rPr>
      <t>全嘉成</t>
    </r>
    <r>
      <rPr>
        <sz val="11"/>
        <color theme="1"/>
        <rFont val="Carlito"/>
        <charset val="134"/>
      </rPr>
      <t>/EMB22038,</t>
    </r>
    <r>
      <rPr>
        <sz val="11"/>
        <color theme="1"/>
        <rFont val="宋体"/>
        <charset val="134"/>
      </rPr>
      <t>冯天瑞</t>
    </r>
    <r>
      <rPr>
        <sz val="11"/>
        <color theme="1"/>
        <rFont val="Carlito"/>
        <charset val="134"/>
      </rPr>
      <t>/IBT23086</t>
    </r>
  </si>
  <si>
    <t>郑文坚</t>
  </si>
  <si>
    <t>R2024-053</t>
  </si>
  <si>
    <t>农村假货市场调研分析</t>
  </si>
  <si>
    <t>鲁培雯</t>
  </si>
  <si>
    <r>
      <rPr>
        <sz val="11"/>
        <color theme="1"/>
        <rFont val="宋体"/>
        <charset val="134"/>
      </rPr>
      <t>林媛媛</t>
    </r>
    <r>
      <rPr>
        <sz val="11"/>
        <color theme="1"/>
        <rFont val="Carlito"/>
        <charset val="134"/>
      </rPr>
      <t>/INB21013,</t>
    </r>
    <r>
      <rPr>
        <sz val="11"/>
        <color theme="1"/>
        <rFont val="宋体"/>
        <charset val="134"/>
      </rPr>
      <t>黄嘉佳</t>
    </r>
    <r>
      <rPr>
        <sz val="11"/>
        <color theme="1"/>
        <rFont val="Carlito"/>
        <charset val="134"/>
      </rPr>
      <t>/FIN22066,</t>
    </r>
    <r>
      <rPr>
        <sz val="11"/>
        <color theme="1"/>
        <rFont val="宋体"/>
        <charset val="134"/>
      </rPr>
      <t>杨冰婷</t>
    </r>
    <r>
      <rPr>
        <sz val="11"/>
        <color theme="1"/>
        <rFont val="Carlito"/>
        <charset val="134"/>
      </rPr>
      <t>/IMS23043</t>
    </r>
  </si>
  <si>
    <t>刘莉</t>
  </si>
  <si>
    <t>R2024-054</t>
  </si>
  <si>
    <t>“指南鱼”——推动福建智慧旅游引领者可行性分析</t>
  </si>
  <si>
    <t>应昕璇</t>
  </si>
  <si>
    <r>
      <rPr>
        <sz val="11"/>
        <color theme="1"/>
        <rFont val="宋体"/>
        <charset val="134"/>
      </rPr>
      <t>卖莉华</t>
    </r>
    <r>
      <rPr>
        <sz val="11"/>
        <color theme="1"/>
        <rFont val="Carlito"/>
        <charset val="134"/>
      </rPr>
      <t>/TRM23048,</t>
    </r>
    <r>
      <rPr>
        <sz val="11"/>
        <color theme="1"/>
        <rFont val="宋体"/>
        <charset val="134"/>
      </rPr>
      <t>陈赞年</t>
    </r>
    <r>
      <rPr>
        <sz val="11"/>
        <color theme="1"/>
        <rFont val="Carlito"/>
        <charset val="134"/>
      </rPr>
      <t>/BNK23094,</t>
    </r>
    <r>
      <rPr>
        <sz val="11"/>
        <color theme="1"/>
        <rFont val="宋体"/>
        <charset val="134"/>
      </rPr>
      <t>张盈庭</t>
    </r>
    <r>
      <rPr>
        <sz val="11"/>
        <color theme="1"/>
        <rFont val="Carlito"/>
        <charset val="134"/>
      </rPr>
      <t>/BNK23067,</t>
    </r>
    <r>
      <rPr>
        <sz val="11"/>
        <color theme="1"/>
        <rFont val="宋体"/>
        <charset val="134"/>
      </rPr>
      <t>蔡超鹏</t>
    </r>
    <r>
      <rPr>
        <sz val="11"/>
        <color theme="1"/>
        <rFont val="Carlito"/>
        <charset val="134"/>
      </rPr>
      <t>/BNK23065</t>
    </r>
  </si>
  <si>
    <t>谢德鑫,叶安妮</t>
  </si>
  <si>
    <t>R2024-055</t>
  </si>
  <si>
    <t>枸杞原浆品牌创业项目</t>
  </si>
  <si>
    <r>
      <rPr>
        <sz val="11"/>
        <color theme="1"/>
        <rFont val="宋体"/>
        <charset val="134"/>
      </rPr>
      <t>陈麒麟</t>
    </r>
    <r>
      <rPr>
        <sz val="11"/>
        <color theme="1"/>
        <rFont val="Carlito"/>
        <charset val="134"/>
      </rPr>
      <t>/INB214043,</t>
    </r>
    <r>
      <rPr>
        <sz val="11"/>
        <color theme="1"/>
        <rFont val="宋体"/>
        <charset val="134"/>
      </rPr>
      <t>林嘉栋</t>
    </r>
    <r>
      <rPr>
        <sz val="11"/>
        <color theme="1"/>
        <rFont val="Carlito"/>
        <charset val="134"/>
      </rPr>
      <t>/MKT22095,</t>
    </r>
    <r>
      <rPr>
        <sz val="11"/>
        <color theme="1"/>
        <rFont val="宋体"/>
        <charset val="134"/>
      </rPr>
      <t>柯鹏远</t>
    </r>
    <r>
      <rPr>
        <sz val="11"/>
        <color theme="1"/>
        <rFont val="Carlito"/>
        <charset val="134"/>
      </rPr>
      <t>/ADV22018</t>
    </r>
  </si>
  <si>
    <t>高璐,陈秋霞</t>
  </si>
  <si>
    <t>R2024-056</t>
  </si>
  <si>
    <t>聚陶科技--基于低温等离子体真空渗陶技术的金属配件强化供应商</t>
  </si>
  <si>
    <t>付思仪</t>
  </si>
  <si>
    <r>
      <rPr>
        <sz val="11"/>
        <color theme="1"/>
        <rFont val="宋体"/>
        <charset val="134"/>
      </rPr>
      <t>罗其良</t>
    </r>
    <r>
      <rPr>
        <sz val="11"/>
        <color theme="1"/>
        <rFont val="Carlito"/>
        <charset val="134"/>
      </rPr>
      <t>/IBT22018,</t>
    </r>
    <r>
      <rPr>
        <sz val="11"/>
        <color theme="1"/>
        <rFont val="宋体"/>
        <charset val="134"/>
      </rPr>
      <t>喻瑾宸</t>
    </r>
    <r>
      <rPr>
        <sz val="11"/>
        <color theme="1"/>
        <rFont val="Carlito"/>
        <charset val="134"/>
      </rPr>
      <t>/MKT22067,</t>
    </r>
    <r>
      <rPr>
        <sz val="11"/>
        <color theme="1"/>
        <rFont val="宋体"/>
        <charset val="134"/>
      </rPr>
      <t>郑润森</t>
    </r>
    <r>
      <rPr>
        <sz val="11"/>
        <color theme="1"/>
        <rFont val="Carlito"/>
        <charset val="134"/>
      </rPr>
      <t>/MKT21064,</t>
    </r>
    <r>
      <rPr>
        <sz val="11"/>
        <color theme="1"/>
        <rFont val="宋体"/>
        <charset val="134"/>
      </rPr>
      <t>陈梓涵</t>
    </r>
    <r>
      <rPr>
        <sz val="11"/>
        <color theme="1"/>
        <rFont val="Carlito"/>
        <charset val="134"/>
      </rPr>
      <t>/OIE22014</t>
    </r>
  </si>
  <si>
    <t>周彩艳</t>
  </si>
  <si>
    <t>R2024-057</t>
  </si>
  <si>
    <t>筑梦拾光：基于企业ESG驱动的公益创业模式设计</t>
  </si>
  <si>
    <t>张坤燏</t>
  </si>
  <si>
    <r>
      <rPr>
        <sz val="11"/>
        <color theme="1"/>
        <rFont val="宋体"/>
        <charset val="134"/>
      </rPr>
      <t>龚书瑾</t>
    </r>
    <r>
      <rPr>
        <sz val="11"/>
        <color theme="1"/>
        <rFont val="Carlito"/>
        <charset val="134"/>
      </rPr>
      <t>/FNM22080,</t>
    </r>
    <r>
      <rPr>
        <sz val="11"/>
        <color theme="1"/>
        <rFont val="宋体"/>
        <charset val="134"/>
      </rPr>
      <t>赵文婷</t>
    </r>
    <r>
      <rPr>
        <sz val="11"/>
        <color theme="1"/>
        <rFont val="Carlito"/>
        <charset val="134"/>
      </rPr>
      <t>/BUS21104,</t>
    </r>
    <r>
      <rPr>
        <sz val="11"/>
        <color theme="1"/>
        <rFont val="宋体"/>
        <charset val="134"/>
      </rPr>
      <t>何佳慧</t>
    </r>
    <r>
      <rPr>
        <sz val="11"/>
        <color theme="1"/>
        <rFont val="Carlito"/>
        <charset val="134"/>
      </rPr>
      <t>/BUS21072,</t>
    </r>
    <r>
      <rPr>
        <sz val="11"/>
        <color theme="1"/>
        <rFont val="宋体"/>
        <charset val="134"/>
      </rPr>
      <t>温子康</t>
    </r>
    <r>
      <rPr>
        <sz val="11"/>
        <color theme="1"/>
        <rFont val="Carlito"/>
        <charset val="134"/>
      </rPr>
      <t>/TRM21044,</t>
    </r>
    <r>
      <rPr>
        <sz val="11"/>
        <color theme="1"/>
        <rFont val="宋体"/>
        <charset val="134"/>
      </rPr>
      <t>张嘉良</t>
    </r>
    <r>
      <rPr>
        <sz val="11"/>
        <color theme="1"/>
        <rFont val="Carlito"/>
        <charset val="134"/>
      </rPr>
      <t>/VEP21044</t>
    </r>
  </si>
  <si>
    <t>杨聪斌,吴乾辉,童炳荣</t>
  </si>
  <si>
    <t>R2024-058</t>
  </si>
  <si>
    <t>摆烂与挥霍—躺平文化对青年群体心理及行为影响的研究</t>
  </si>
  <si>
    <t>卢焕鑫</t>
  </si>
  <si>
    <r>
      <rPr>
        <sz val="11"/>
        <color theme="1"/>
        <rFont val="宋体"/>
        <charset val="134"/>
      </rPr>
      <t>罗其良</t>
    </r>
    <r>
      <rPr>
        <sz val="11"/>
        <color theme="1"/>
        <rFont val="Carlito"/>
        <charset val="134"/>
      </rPr>
      <t>/IBT22018,</t>
    </r>
    <r>
      <rPr>
        <sz val="11"/>
        <color theme="1"/>
        <rFont val="宋体"/>
        <charset val="134"/>
      </rPr>
      <t>纪宁思</t>
    </r>
    <r>
      <rPr>
        <sz val="11"/>
        <color theme="1"/>
        <rFont val="Carlito"/>
        <charset val="134"/>
      </rPr>
      <t>/IBT23071,</t>
    </r>
    <r>
      <rPr>
        <sz val="11"/>
        <color theme="1"/>
        <rFont val="宋体"/>
        <charset val="134"/>
      </rPr>
      <t>余芦瑶</t>
    </r>
    <r>
      <rPr>
        <sz val="11"/>
        <color theme="1"/>
        <rFont val="Carlito"/>
        <charset val="134"/>
      </rPr>
      <t>/IBT23115,</t>
    </r>
    <r>
      <rPr>
        <sz val="11"/>
        <color theme="1"/>
        <rFont val="宋体"/>
        <charset val="134"/>
      </rPr>
      <t>李佳璇</t>
    </r>
    <r>
      <rPr>
        <sz val="11"/>
        <color theme="1"/>
        <rFont val="Carlito"/>
        <charset val="134"/>
      </rPr>
      <t>/IBT23129</t>
    </r>
  </si>
  <si>
    <t>刘莉,周彩艳</t>
  </si>
  <si>
    <t>R2024-059</t>
  </si>
  <si>
    <t>“咔嚓肉薯”——引领休闲零食新吃法</t>
  </si>
  <si>
    <r>
      <rPr>
        <sz val="11"/>
        <color theme="1"/>
        <rFont val="宋体"/>
        <charset val="134"/>
      </rPr>
      <t>练桂萍</t>
    </r>
    <r>
      <rPr>
        <sz val="11"/>
        <color theme="1"/>
        <rFont val="Carlito"/>
        <charset val="134"/>
      </rPr>
      <t>/MKT21074,</t>
    </r>
    <r>
      <rPr>
        <sz val="11"/>
        <color theme="1"/>
        <rFont val="宋体"/>
        <charset val="134"/>
      </rPr>
      <t>唐秋芬</t>
    </r>
    <r>
      <rPr>
        <sz val="11"/>
        <color theme="1"/>
        <rFont val="Carlito"/>
        <charset val="134"/>
      </rPr>
      <t>/TAX21034,</t>
    </r>
    <r>
      <rPr>
        <sz val="11"/>
        <color theme="1"/>
        <rFont val="宋体"/>
        <charset val="134"/>
      </rPr>
      <t>黄洁</t>
    </r>
    <r>
      <rPr>
        <sz val="11"/>
        <color theme="1"/>
        <rFont val="Carlito"/>
        <charset val="134"/>
      </rPr>
      <t>/TAX23029</t>
    </r>
  </si>
  <si>
    <t>R2024-060</t>
  </si>
  <si>
    <t>财经类专业毕业生专业与就业匹配性研究——以武汉市高校为例</t>
  </si>
  <si>
    <t>蔡博杨</t>
  </si>
  <si>
    <r>
      <rPr>
        <sz val="11"/>
        <color theme="1"/>
        <rFont val="宋体"/>
        <charset val="134"/>
      </rPr>
      <t>陈睿森</t>
    </r>
    <r>
      <rPr>
        <sz val="11"/>
        <color theme="1"/>
        <rFont val="Carlito"/>
        <charset val="134"/>
      </rPr>
      <t>/TAX22055,</t>
    </r>
    <r>
      <rPr>
        <sz val="11"/>
        <color theme="1"/>
        <rFont val="宋体"/>
        <charset val="134"/>
      </rPr>
      <t>谢嘉君</t>
    </r>
    <r>
      <rPr>
        <sz val="11"/>
        <color theme="1"/>
        <rFont val="Carlito"/>
        <charset val="134"/>
      </rPr>
      <t>/TAX22014,</t>
    </r>
    <r>
      <rPr>
        <sz val="11"/>
        <color theme="1"/>
        <rFont val="宋体"/>
        <charset val="134"/>
      </rPr>
      <t>郭启锐</t>
    </r>
    <r>
      <rPr>
        <sz val="11"/>
        <color theme="1"/>
        <rFont val="Carlito"/>
        <charset val="134"/>
      </rPr>
      <t>/TAX22078</t>
    </r>
  </si>
  <si>
    <t>杨迪川</t>
  </si>
  <si>
    <t>R2024-061</t>
  </si>
  <si>
    <t>中新科技-基于MCM计量的天然气全产业链热值仪</t>
  </si>
  <si>
    <t>莫雅桢</t>
  </si>
  <si>
    <r>
      <rPr>
        <sz val="11"/>
        <color theme="1"/>
        <rFont val="宋体"/>
        <charset val="134"/>
      </rPr>
      <t>涂勇杰</t>
    </r>
    <r>
      <rPr>
        <sz val="11"/>
        <color theme="1"/>
        <rFont val="Carlito"/>
        <charset val="134"/>
      </rPr>
      <t>/EEA21089,</t>
    </r>
    <r>
      <rPr>
        <sz val="11"/>
        <color theme="1"/>
        <rFont val="宋体"/>
        <charset val="134"/>
      </rPr>
      <t>王莹</t>
    </r>
    <r>
      <rPr>
        <sz val="11"/>
        <color theme="1"/>
        <rFont val="Carlito"/>
        <charset val="134"/>
      </rPr>
      <t>/IBT22097,</t>
    </r>
    <r>
      <rPr>
        <sz val="11"/>
        <color theme="1"/>
        <rFont val="宋体"/>
        <charset val="134"/>
      </rPr>
      <t>于萍阳</t>
    </r>
    <r>
      <rPr>
        <sz val="11"/>
        <color theme="1"/>
        <rFont val="Carlito"/>
        <charset val="134"/>
      </rPr>
      <t>/JAP22017,</t>
    </r>
    <r>
      <rPr>
        <sz val="11"/>
        <color theme="1"/>
        <rFont val="宋体"/>
        <charset val="134"/>
      </rPr>
      <t>林泺欣</t>
    </r>
    <r>
      <rPr>
        <sz val="11"/>
        <color theme="1"/>
        <rFont val="Carlito"/>
        <charset val="134"/>
      </rPr>
      <t>/IBT23067,</t>
    </r>
    <r>
      <rPr>
        <sz val="11"/>
        <color theme="1"/>
        <rFont val="宋体"/>
        <charset val="134"/>
      </rPr>
      <t>甘鑫</t>
    </r>
    <r>
      <rPr>
        <sz val="11"/>
        <color theme="1"/>
        <rFont val="Carlito"/>
        <charset val="134"/>
      </rPr>
      <t>/MKT23074,</t>
    </r>
    <r>
      <rPr>
        <sz val="11"/>
        <color theme="1"/>
        <rFont val="宋体"/>
        <charset val="134"/>
      </rPr>
      <t>于水恋</t>
    </r>
    <r>
      <rPr>
        <sz val="11"/>
        <color theme="1"/>
        <rFont val="Carlito"/>
        <charset val="134"/>
      </rPr>
      <t>/IBT23084,</t>
    </r>
    <r>
      <rPr>
        <sz val="11"/>
        <color theme="1"/>
        <rFont val="宋体"/>
        <charset val="134"/>
      </rPr>
      <t>缪政宸</t>
    </r>
    <r>
      <rPr>
        <sz val="11"/>
        <color theme="1"/>
        <rFont val="Carlito"/>
        <charset val="134"/>
      </rPr>
      <t>/MDA22038</t>
    </r>
  </si>
  <si>
    <t>王生喜,叶志鸿</t>
  </si>
  <si>
    <t>R2024-062</t>
  </si>
  <si>
    <t>从龙塔畲族村之行，助力民族团结</t>
  </si>
  <si>
    <r>
      <rPr>
        <sz val="11"/>
        <color theme="1"/>
        <rFont val="宋体"/>
        <charset val="134"/>
      </rPr>
      <t>李雯</t>
    </r>
    <r>
      <rPr>
        <sz val="11"/>
        <color theme="1"/>
        <rFont val="Carlito"/>
        <charset val="134"/>
      </rPr>
      <t>/IBT2033,</t>
    </r>
    <r>
      <rPr>
        <sz val="11"/>
        <color theme="1"/>
        <rFont val="宋体"/>
        <charset val="134"/>
      </rPr>
      <t>陈光彬</t>
    </r>
    <r>
      <rPr>
        <sz val="11"/>
        <color theme="1"/>
        <rFont val="Carlito"/>
        <charset val="134"/>
      </rPr>
      <t>/IBT22025,</t>
    </r>
    <r>
      <rPr>
        <sz val="11"/>
        <color theme="1"/>
        <rFont val="宋体"/>
        <charset val="134"/>
      </rPr>
      <t>郭楷南</t>
    </r>
    <r>
      <rPr>
        <sz val="11"/>
        <color theme="1"/>
        <rFont val="Carlito"/>
        <charset val="134"/>
      </rPr>
      <t>/IBT22036,</t>
    </r>
    <r>
      <rPr>
        <sz val="11"/>
        <color theme="1"/>
        <rFont val="宋体"/>
        <charset val="134"/>
      </rPr>
      <t>赖思宇</t>
    </r>
    <r>
      <rPr>
        <sz val="11"/>
        <color theme="1"/>
        <rFont val="Carlito"/>
        <charset val="134"/>
      </rPr>
      <t>/ECM22024</t>
    </r>
  </si>
  <si>
    <t>朱郑雯,叶安妮</t>
  </si>
  <si>
    <t>R2024-063</t>
  </si>
  <si>
    <t>医疗迷雾下的独居老人：家庭医生提供何等支持？</t>
  </si>
  <si>
    <r>
      <rPr>
        <sz val="11"/>
        <color theme="1"/>
        <rFont val="宋体"/>
        <charset val="134"/>
      </rPr>
      <t>王研博</t>
    </r>
    <r>
      <rPr>
        <sz val="11"/>
        <color theme="1"/>
        <rFont val="Carlito"/>
        <charset val="134"/>
      </rPr>
      <t>/INB22027,</t>
    </r>
    <r>
      <rPr>
        <sz val="11"/>
        <color theme="1"/>
        <rFont val="宋体"/>
        <charset val="134"/>
      </rPr>
      <t>赵美玲</t>
    </r>
    <r>
      <rPr>
        <sz val="11"/>
        <color theme="1"/>
        <rFont val="Carlito"/>
        <charset val="134"/>
      </rPr>
      <t>/IBT22092,</t>
    </r>
    <r>
      <rPr>
        <sz val="11"/>
        <color theme="1"/>
        <rFont val="宋体"/>
        <charset val="134"/>
      </rPr>
      <t>黎凯淇</t>
    </r>
    <r>
      <rPr>
        <sz val="11"/>
        <color theme="1"/>
        <rFont val="Carlito"/>
        <charset val="134"/>
      </rPr>
      <t>/MKT22082,</t>
    </r>
    <r>
      <rPr>
        <sz val="11"/>
        <color theme="1"/>
        <rFont val="宋体"/>
        <charset val="134"/>
      </rPr>
      <t>宋祉璇</t>
    </r>
    <r>
      <rPr>
        <sz val="11"/>
        <color theme="1"/>
        <rFont val="Carlito"/>
        <charset val="134"/>
      </rPr>
      <t>/INB22058</t>
    </r>
  </si>
  <si>
    <t>吴丹丹</t>
  </si>
  <si>
    <t>R2024-064</t>
  </si>
  <si>
    <t>闽粤第一醋——侨新1950功夫酿</t>
  </si>
  <si>
    <t>李晨嘉</t>
  </si>
  <si>
    <r>
      <rPr>
        <sz val="11"/>
        <color theme="1"/>
        <rFont val="宋体"/>
        <charset val="134"/>
      </rPr>
      <t>石贝尔</t>
    </r>
    <r>
      <rPr>
        <sz val="11"/>
        <color theme="1"/>
        <rFont val="Carlito"/>
        <charset val="134"/>
      </rPr>
      <t>/ACC22157,</t>
    </r>
    <r>
      <rPr>
        <sz val="11"/>
        <color theme="1"/>
        <rFont val="宋体"/>
        <charset val="134"/>
      </rPr>
      <t>朱心颜</t>
    </r>
    <r>
      <rPr>
        <sz val="11"/>
        <color theme="1"/>
        <rFont val="Carlito"/>
        <charset val="134"/>
      </rPr>
      <t>/ACC22125,</t>
    </r>
    <r>
      <rPr>
        <sz val="11"/>
        <color theme="1"/>
        <rFont val="宋体"/>
        <charset val="134"/>
      </rPr>
      <t>郑煜</t>
    </r>
    <r>
      <rPr>
        <sz val="11"/>
        <color theme="1"/>
        <rFont val="Carlito"/>
        <charset val="134"/>
      </rPr>
      <t>/IBT22113,</t>
    </r>
    <r>
      <rPr>
        <sz val="11"/>
        <color theme="1"/>
        <rFont val="宋体"/>
        <charset val="134"/>
      </rPr>
      <t>吴奇隆</t>
    </r>
    <r>
      <rPr>
        <sz val="11"/>
        <color theme="1"/>
        <rFont val="Carlito"/>
        <charset val="134"/>
      </rPr>
      <t>/MKT23057</t>
    </r>
  </si>
  <si>
    <t>R2024-065</t>
  </si>
  <si>
    <t>《盈波科技——智慧高效水产养殖新工艺的先驱者》</t>
  </si>
  <si>
    <r>
      <rPr>
        <sz val="11"/>
        <color theme="1"/>
        <rFont val="宋体"/>
        <charset val="134"/>
      </rPr>
      <t>李杼静</t>
    </r>
    <r>
      <rPr>
        <sz val="11"/>
        <color theme="1"/>
        <rFont val="Carlito"/>
        <charset val="134"/>
      </rPr>
      <t>/MKT22035,</t>
    </r>
    <r>
      <rPr>
        <sz val="11"/>
        <color theme="1"/>
        <rFont val="宋体"/>
        <charset val="134"/>
      </rPr>
      <t>陈斯佳</t>
    </r>
    <r>
      <rPr>
        <sz val="11"/>
        <color theme="1"/>
        <rFont val="Carlito"/>
        <charset val="134"/>
      </rPr>
      <t>/MEE21028,</t>
    </r>
    <r>
      <rPr>
        <sz val="11"/>
        <color theme="1"/>
        <rFont val="宋体"/>
        <charset val="134"/>
      </rPr>
      <t>苏锦博</t>
    </r>
    <r>
      <rPr>
        <sz val="11"/>
        <color theme="1"/>
        <rFont val="Carlito"/>
        <charset val="134"/>
      </rPr>
      <t>/WSE22045,</t>
    </r>
    <r>
      <rPr>
        <sz val="11"/>
        <color theme="1"/>
        <rFont val="宋体"/>
        <charset val="134"/>
      </rPr>
      <t>张子恒</t>
    </r>
    <r>
      <rPr>
        <sz val="11"/>
        <color theme="1"/>
        <rFont val="Carlito"/>
        <charset val="134"/>
      </rPr>
      <t>/IBT23088,</t>
    </r>
    <r>
      <rPr>
        <sz val="11"/>
        <color theme="1"/>
        <rFont val="宋体"/>
        <charset val="134"/>
      </rPr>
      <t>林鸿毅</t>
    </r>
    <r>
      <rPr>
        <sz val="11"/>
        <color theme="1"/>
        <rFont val="Carlito"/>
        <charset val="134"/>
      </rPr>
      <t>/INB23079</t>
    </r>
  </si>
  <si>
    <t>陈斌,吴丹丹</t>
  </si>
  <si>
    <t>R2024-066</t>
  </si>
  <si>
    <t>慧”易泊-停车行业智寻系统开创者</t>
  </si>
  <si>
    <r>
      <rPr>
        <sz val="11"/>
        <color theme="1"/>
        <rFont val="宋体"/>
        <charset val="134"/>
      </rPr>
      <t>赖学烨</t>
    </r>
    <r>
      <rPr>
        <sz val="11"/>
        <color theme="1"/>
        <rFont val="Carlito"/>
        <charset val="134"/>
      </rPr>
      <t>/INB21093,</t>
    </r>
    <r>
      <rPr>
        <sz val="11"/>
        <color theme="1"/>
        <rFont val="宋体"/>
        <charset val="134"/>
      </rPr>
      <t>彭栎颖</t>
    </r>
    <r>
      <rPr>
        <sz val="11"/>
        <color theme="1"/>
        <rFont val="Carlito"/>
        <charset val="134"/>
      </rPr>
      <t>/QUS21010,</t>
    </r>
    <r>
      <rPr>
        <sz val="11"/>
        <color theme="1"/>
        <rFont val="宋体"/>
        <charset val="134"/>
      </rPr>
      <t>蓝雅玲</t>
    </r>
    <r>
      <rPr>
        <sz val="11"/>
        <color theme="1"/>
        <rFont val="Carlito"/>
        <charset val="134"/>
      </rPr>
      <t>/INB21084,</t>
    </r>
    <r>
      <rPr>
        <sz val="11"/>
        <color theme="1"/>
        <rFont val="宋体"/>
        <charset val="134"/>
      </rPr>
      <t>张劭炜</t>
    </r>
    <r>
      <rPr>
        <sz val="11"/>
        <color theme="1"/>
        <rFont val="Carlito"/>
        <charset val="134"/>
      </rPr>
      <t>/INB21066</t>
    </r>
  </si>
  <si>
    <t>王静,林晨萍</t>
  </si>
  <si>
    <t>R2024-067</t>
  </si>
  <si>
    <t>半城古厝半城仙——关于福建古厝商业化满意度调查</t>
  </si>
  <si>
    <t>陈钥</t>
  </si>
  <si>
    <r>
      <rPr>
        <sz val="11"/>
        <color theme="1"/>
        <rFont val="宋体"/>
        <charset val="134"/>
      </rPr>
      <t>王佳琪</t>
    </r>
    <r>
      <rPr>
        <sz val="11"/>
        <color theme="1"/>
        <rFont val="Carlito"/>
        <charset val="134"/>
      </rPr>
      <t>/MKT21087,</t>
    </r>
    <r>
      <rPr>
        <sz val="11"/>
        <color theme="1"/>
        <rFont val="宋体"/>
        <charset val="134"/>
      </rPr>
      <t>王桂榆</t>
    </r>
    <r>
      <rPr>
        <sz val="11"/>
        <color theme="1"/>
        <rFont val="Carlito"/>
        <charset val="134"/>
      </rPr>
      <t>/MKT21078,</t>
    </r>
    <r>
      <rPr>
        <sz val="11"/>
        <color theme="1"/>
        <rFont val="宋体"/>
        <charset val="134"/>
      </rPr>
      <t>张汝琦</t>
    </r>
    <r>
      <rPr>
        <sz val="11"/>
        <color theme="1"/>
        <rFont val="Carlito"/>
        <charset val="134"/>
      </rPr>
      <t>/MKT21051,</t>
    </r>
    <r>
      <rPr>
        <sz val="11"/>
        <color theme="1"/>
        <rFont val="宋体"/>
        <charset val="134"/>
      </rPr>
      <t>黄俊英</t>
    </r>
    <r>
      <rPr>
        <sz val="11"/>
        <color theme="1"/>
        <rFont val="Carlito"/>
        <charset val="134"/>
      </rPr>
      <t>/MKT21090</t>
    </r>
  </si>
  <si>
    <t>王静</t>
  </si>
  <si>
    <t>R2024-068</t>
  </si>
  <si>
    <t>基于厦漳常住人口及游客对海洋污染感知探究</t>
  </si>
  <si>
    <t>苏鸿鑫</t>
  </si>
  <si>
    <r>
      <rPr>
        <sz val="11"/>
        <color theme="1"/>
        <rFont val="宋体"/>
        <charset val="134"/>
      </rPr>
      <t>蔡熙涵</t>
    </r>
    <r>
      <rPr>
        <sz val="11"/>
        <color theme="1"/>
        <rFont val="Carlito"/>
        <charset val="134"/>
      </rPr>
      <t>/MKT22078,</t>
    </r>
    <r>
      <rPr>
        <sz val="11"/>
        <color theme="1"/>
        <rFont val="宋体"/>
        <charset val="134"/>
      </rPr>
      <t>高婷</t>
    </r>
    <r>
      <rPr>
        <sz val="11"/>
        <color theme="1"/>
        <rFont val="Carlito"/>
        <charset val="134"/>
      </rPr>
      <t>/MKT22083,</t>
    </r>
    <r>
      <rPr>
        <sz val="11"/>
        <color theme="1"/>
        <rFont val="宋体"/>
        <charset val="134"/>
      </rPr>
      <t>阮园霞</t>
    </r>
    <r>
      <rPr>
        <sz val="11"/>
        <color theme="1"/>
        <rFont val="Carlito"/>
        <charset val="134"/>
      </rPr>
      <t>/MKT22098,</t>
    </r>
    <r>
      <rPr>
        <sz val="11"/>
        <color theme="1"/>
        <rFont val="宋体"/>
        <charset val="134"/>
      </rPr>
      <t>林佳静</t>
    </r>
    <r>
      <rPr>
        <sz val="11"/>
        <color theme="1"/>
        <rFont val="Carlito"/>
        <charset val="134"/>
      </rPr>
      <t>/MKT22086</t>
    </r>
  </si>
  <si>
    <t>R2024-069</t>
  </si>
  <si>
    <t>“朝夕相伴”—基于银发经济背景下的蹭老式消费模式研究</t>
  </si>
  <si>
    <t>刘二毓</t>
  </si>
  <si>
    <r>
      <rPr>
        <sz val="11"/>
        <color theme="1"/>
        <rFont val="宋体"/>
        <charset val="134"/>
      </rPr>
      <t>黄诗佳</t>
    </r>
    <r>
      <rPr>
        <sz val="11"/>
        <color theme="1"/>
        <rFont val="Carlito"/>
        <charset val="134"/>
      </rPr>
      <t>/BUS23024,</t>
    </r>
    <r>
      <rPr>
        <sz val="11"/>
        <color theme="1"/>
        <rFont val="宋体"/>
        <charset val="134"/>
      </rPr>
      <t>马靖博</t>
    </r>
    <r>
      <rPr>
        <sz val="11"/>
        <color theme="1"/>
        <rFont val="Carlito"/>
        <charset val="134"/>
      </rPr>
      <t>/BUS23010,</t>
    </r>
    <r>
      <rPr>
        <sz val="11"/>
        <color theme="1"/>
        <rFont val="宋体"/>
        <charset val="134"/>
      </rPr>
      <t>黄雅琦</t>
    </r>
    <r>
      <rPr>
        <sz val="11"/>
        <color theme="1"/>
        <rFont val="Carlito"/>
        <charset val="134"/>
      </rPr>
      <t>/ECM23062,</t>
    </r>
    <r>
      <rPr>
        <sz val="11"/>
        <color theme="1"/>
        <rFont val="宋体"/>
        <charset val="134"/>
      </rPr>
      <t>刘赫洋</t>
    </r>
    <r>
      <rPr>
        <sz val="11"/>
        <color theme="1"/>
        <rFont val="Carlito"/>
        <charset val="134"/>
      </rPr>
      <t>/CST23041</t>
    </r>
  </si>
  <si>
    <t>温冬梅</t>
  </si>
  <si>
    <t>R2024-070</t>
  </si>
  <si>
    <t>“浯屿”伦比沙滩露营</t>
  </si>
  <si>
    <t>廖丽英</t>
  </si>
  <si>
    <r>
      <rPr>
        <sz val="11"/>
        <color theme="1"/>
        <rFont val="宋体"/>
        <charset val="134"/>
      </rPr>
      <t>谷雨</t>
    </r>
    <r>
      <rPr>
        <sz val="11"/>
        <color theme="1"/>
        <rFont val="Carlito"/>
        <charset val="134"/>
      </rPr>
      <t>/MKT21012,</t>
    </r>
    <r>
      <rPr>
        <sz val="11"/>
        <color theme="1"/>
        <rFont val="宋体"/>
        <charset val="134"/>
      </rPr>
      <t>汪瑞阳</t>
    </r>
    <r>
      <rPr>
        <sz val="11"/>
        <color theme="1"/>
        <rFont val="Carlito"/>
        <charset val="134"/>
      </rPr>
      <t>/MKT21041,</t>
    </r>
    <r>
      <rPr>
        <sz val="11"/>
        <color theme="1"/>
        <rFont val="宋体"/>
        <charset val="134"/>
      </rPr>
      <t>陈富霖</t>
    </r>
    <r>
      <rPr>
        <sz val="11"/>
        <color theme="1"/>
        <rFont val="Carlito"/>
        <charset val="134"/>
      </rPr>
      <t>/MKT21043,</t>
    </r>
    <r>
      <rPr>
        <sz val="11"/>
        <color theme="1"/>
        <rFont val="宋体"/>
        <charset val="134"/>
      </rPr>
      <t>陈梅铃</t>
    </r>
    <r>
      <rPr>
        <sz val="11"/>
        <color theme="1"/>
        <rFont val="Carlito"/>
        <charset val="134"/>
      </rPr>
      <t>/IBT21024</t>
    </r>
  </si>
  <si>
    <t>R2024-071</t>
  </si>
  <si>
    <t>基于新时代市场需求，预制菜市场探究与发展创新</t>
  </si>
  <si>
    <t>阮园霞</t>
  </si>
  <si>
    <r>
      <rPr>
        <sz val="11"/>
        <color theme="1"/>
        <rFont val="宋体"/>
        <charset val="134"/>
      </rPr>
      <t>李冰莹</t>
    </r>
    <r>
      <rPr>
        <sz val="11"/>
        <color theme="1"/>
        <rFont val="Carlito"/>
        <charset val="134"/>
      </rPr>
      <t>/IBT22017,</t>
    </r>
    <r>
      <rPr>
        <sz val="11"/>
        <color theme="1"/>
        <rFont val="宋体"/>
        <charset val="134"/>
      </rPr>
      <t>高婷</t>
    </r>
    <r>
      <rPr>
        <sz val="11"/>
        <color theme="1"/>
        <rFont val="Carlito"/>
        <charset val="134"/>
      </rPr>
      <t>/MKT22083,</t>
    </r>
    <r>
      <rPr>
        <sz val="11"/>
        <color theme="1"/>
        <rFont val="宋体"/>
        <charset val="134"/>
      </rPr>
      <t>张欣玥</t>
    </r>
    <r>
      <rPr>
        <sz val="11"/>
        <color theme="1"/>
        <rFont val="Carlito"/>
        <charset val="134"/>
      </rPr>
      <t>/IBT22081,</t>
    </r>
    <r>
      <rPr>
        <sz val="11"/>
        <color theme="1"/>
        <rFont val="宋体"/>
        <charset val="134"/>
      </rPr>
      <t>刘家希</t>
    </r>
    <r>
      <rPr>
        <sz val="11"/>
        <color theme="1"/>
        <rFont val="Carlito"/>
        <charset val="134"/>
      </rPr>
      <t>/VCD21075</t>
    </r>
  </si>
  <si>
    <t>R2024-072</t>
  </si>
  <si>
    <t>00后职场“自救”指南
----关于00后职场行为特征、心态特征的研究</t>
  </si>
  <si>
    <t>黄婧</t>
  </si>
  <si>
    <r>
      <rPr>
        <sz val="11"/>
        <color theme="1"/>
        <rFont val="宋体"/>
        <charset val="134"/>
      </rPr>
      <t>薛涵尹</t>
    </r>
    <r>
      <rPr>
        <sz val="11"/>
        <color theme="1"/>
        <rFont val="Carlito"/>
        <charset val="134"/>
      </rPr>
      <t>/MKT22056,</t>
    </r>
    <r>
      <rPr>
        <sz val="11"/>
        <color theme="1"/>
        <rFont val="宋体"/>
        <charset val="134"/>
      </rPr>
      <t>叶薇</t>
    </r>
    <r>
      <rPr>
        <sz val="11"/>
        <color theme="1"/>
        <rFont val="Carlito"/>
        <charset val="134"/>
      </rPr>
      <t>/MKT22072,</t>
    </r>
    <r>
      <rPr>
        <sz val="11"/>
        <color theme="1"/>
        <rFont val="宋体"/>
        <charset val="134"/>
      </rPr>
      <t>吴彤</t>
    </r>
    <r>
      <rPr>
        <sz val="11"/>
        <color theme="1"/>
        <rFont val="Carlito"/>
        <charset val="134"/>
      </rPr>
      <t>/MKT22020,</t>
    </r>
    <r>
      <rPr>
        <sz val="11"/>
        <color theme="1"/>
        <rFont val="宋体"/>
        <charset val="134"/>
      </rPr>
      <t>高倩雯</t>
    </r>
    <r>
      <rPr>
        <sz val="11"/>
        <color theme="1"/>
        <rFont val="Carlito"/>
        <charset val="134"/>
      </rPr>
      <t>/MKT22016</t>
    </r>
  </si>
  <si>
    <t>R2024-073</t>
  </si>
  <si>
    <t>泉州国家级非遗项目的数字化推广调查研究</t>
  </si>
  <si>
    <t>俞亚轩</t>
  </si>
  <si>
    <r>
      <rPr>
        <sz val="11"/>
        <color theme="1"/>
        <rFont val="宋体"/>
        <charset val="134"/>
      </rPr>
      <t>、李冰莹</t>
    </r>
    <r>
      <rPr>
        <sz val="11"/>
        <color theme="1"/>
        <rFont val="Carlito"/>
        <charset val="134"/>
      </rPr>
      <t>/IBT22017,</t>
    </r>
    <r>
      <rPr>
        <sz val="11"/>
        <color theme="1"/>
        <rFont val="宋体"/>
        <charset val="134"/>
      </rPr>
      <t>刘梓莹</t>
    </r>
    <r>
      <rPr>
        <sz val="11"/>
        <color theme="1"/>
        <rFont val="Carlito"/>
        <charset val="134"/>
      </rPr>
      <t>/IBT22042,</t>
    </r>
    <r>
      <rPr>
        <sz val="11"/>
        <color theme="1"/>
        <rFont val="宋体"/>
        <charset val="134"/>
      </rPr>
      <t>王海琴</t>
    </r>
    <r>
      <rPr>
        <sz val="11"/>
        <color theme="1"/>
        <rFont val="Carlito"/>
        <charset val="134"/>
      </rPr>
      <t>/IBT22030,</t>
    </r>
    <r>
      <rPr>
        <sz val="11"/>
        <color theme="1"/>
        <rFont val="宋体"/>
        <charset val="134"/>
      </rPr>
      <t>林燕惠</t>
    </r>
    <r>
      <rPr>
        <sz val="11"/>
        <color theme="1"/>
        <rFont val="Carlito"/>
        <charset val="134"/>
      </rPr>
      <t>/IBT22034</t>
    </r>
  </si>
  <si>
    <t>R2024-074</t>
  </si>
  <si>
    <t>开漳大吉</t>
  </si>
  <si>
    <t>陈琦</t>
  </si>
  <si>
    <r>
      <rPr>
        <sz val="11"/>
        <color theme="1"/>
        <rFont val="宋体"/>
        <charset val="134"/>
      </rPr>
      <t>金梦晨</t>
    </r>
    <r>
      <rPr>
        <sz val="11"/>
        <color theme="1"/>
        <rFont val="Carlito"/>
        <charset val="134"/>
      </rPr>
      <t>/INB21007,</t>
    </r>
    <r>
      <rPr>
        <sz val="11"/>
        <color theme="1"/>
        <rFont val="宋体"/>
        <charset val="134"/>
      </rPr>
      <t>李琳</t>
    </r>
    <r>
      <rPr>
        <sz val="11"/>
        <color theme="1"/>
        <rFont val="Carlito"/>
        <charset val="134"/>
      </rPr>
      <t>/INB21017,</t>
    </r>
    <r>
      <rPr>
        <sz val="11"/>
        <color theme="1"/>
        <rFont val="宋体"/>
        <charset val="134"/>
      </rPr>
      <t>郭淑慧</t>
    </r>
    <r>
      <rPr>
        <sz val="11"/>
        <color theme="1"/>
        <rFont val="Carlito"/>
        <charset val="134"/>
      </rPr>
      <t>/INB21023,</t>
    </r>
    <r>
      <rPr>
        <sz val="11"/>
        <color theme="1"/>
        <rFont val="宋体"/>
        <charset val="134"/>
      </rPr>
      <t>李予欣</t>
    </r>
    <r>
      <rPr>
        <sz val="11"/>
        <color theme="1"/>
        <rFont val="Carlito"/>
        <charset val="134"/>
      </rPr>
      <t>/INB21049</t>
    </r>
  </si>
  <si>
    <t>R2024-075</t>
  </si>
  <si>
    <t>新时代背景下漳州布袋木偶戏传承与商业化</t>
  </si>
  <si>
    <t>许童昕</t>
  </si>
  <si>
    <r>
      <rPr>
        <sz val="11"/>
        <color theme="1"/>
        <rFont val="宋体"/>
        <charset val="134"/>
      </rPr>
      <t>李俊贵</t>
    </r>
    <r>
      <rPr>
        <sz val="11"/>
        <color theme="1"/>
        <rFont val="Carlito"/>
        <charset val="134"/>
      </rPr>
      <t>/BUS23080,</t>
    </r>
    <r>
      <rPr>
        <sz val="11"/>
        <color theme="1"/>
        <rFont val="宋体"/>
        <charset val="134"/>
      </rPr>
      <t>李悦</t>
    </r>
    <r>
      <rPr>
        <sz val="11"/>
        <color theme="1"/>
        <rFont val="Carlito"/>
        <charset val="134"/>
      </rPr>
      <t>/BUS23092,</t>
    </r>
    <r>
      <rPr>
        <sz val="11"/>
        <color theme="1"/>
        <rFont val="宋体"/>
        <charset val="134"/>
      </rPr>
      <t>黄怡轩</t>
    </r>
    <r>
      <rPr>
        <sz val="11"/>
        <color theme="1"/>
        <rFont val="Carlito"/>
        <charset val="134"/>
      </rPr>
      <t>/BUS23031,</t>
    </r>
    <r>
      <rPr>
        <sz val="11"/>
        <color theme="1"/>
        <rFont val="宋体"/>
        <charset val="134"/>
      </rPr>
      <t>程煜桐</t>
    </r>
    <r>
      <rPr>
        <sz val="11"/>
        <color theme="1"/>
        <rFont val="Carlito"/>
        <charset val="134"/>
      </rPr>
      <t>/BUS23089</t>
    </r>
  </si>
  <si>
    <t>赵伟晶</t>
  </si>
  <si>
    <t>R2024-076</t>
  </si>
  <si>
    <t>iCampus—智慧校园服务引领者</t>
  </si>
  <si>
    <r>
      <rPr>
        <sz val="11"/>
        <color theme="1"/>
        <rFont val="宋体"/>
        <charset val="134"/>
      </rPr>
      <t>陈心瑜</t>
    </r>
    <r>
      <rPr>
        <sz val="11"/>
        <color theme="1"/>
        <rFont val="Carlito"/>
        <charset val="134"/>
      </rPr>
      <t>/FNM22064,</t>
    </r>
    <r>
      <rPr>
        <sz val="11"/>
        <color theme="1"/>
        <rFont val="宋体"/>
        <charset val="134"/>
      </rPr>
      <t>喻瑾宸</t>
    </r>
    <r>
      <rPr>
        <sz val="11"/>
        <color theme="1"/>
        <rFont val="Carlito"/>
        <charset val="134"/>
      </rPr>
      <t>/MKT22067,</t>
    </r>
    <r>
      <rPr>
        <sz val="11"/>
        <color theme="1"/>
        <rFont val="宋体"/>
        <charset val="134"/>
      </rPr>
      <t>严周杰</t>
    </r>
    <r>
      <rPr>
        <sz val="11"/>
        <color theme="1"/>
        <rFont val="Carlito"/>
        <charset val="134"/>
      </rPr>
      <t>/IBT21054,</t>
    </r>
    <r>
      <rPr>
        <sz val="11"/>
        <color theme="1"/>
        <rFont val="宋体"/>
        <charset val="134"/>
      </rPr>
      <t>李佳霓</t>
    </r>
    <r>
      <rPr>
        <sz val="11"/>
        <color theme="1"/>
        <rFont val="Carlito"/>
        <charset val="134"/>
      </rPr>
      <t>/MKT22022</t>
    </r>
  </si>
  <si>
    <t>苏锦俊,
黄振谊</t>
  </si>
  <si>
    <t>R2024-077</t>
  </si>
  <si>
    <t>老树新芽——续漆线雕文化脉络，发智能制造新芽</t>
  </si>
  <si>
    <t>黄感恩</t>
  </si>
  <si>
    <r>
      <rPr>
        <sz val="11"/>
        <color theme="1"/>
        <rFont val="宋体"/>
        <charset val="134"/>
      </rPr>
      <t>周筱逸</t>
    </r>
    <r>
      <rPr>
        <sz val="11"/>
        <color theme="1"/>
        <rFont val="Carlito"/>
        <charset val="134"/>
      </rPr>
      <t>/INB22087,</t>
    </r>
    <r>
      <rPr>
        <sz val="11"/>
        <color theme="1"/>
        <rFont val="宋体"/>
        <charset val="134"/>
      </rPr>
      <t>张依婷</t>
    </r>
    <r>
      <rPr>
        <sz val="11"/>
        <color theme="1"/>
        <rFont val="Carlito"/>
        <charset val="134"/>
      </rPr>
      <t>/INB22042</t>
    </r>
  </si>
  <si>
    <t>R2024-078</t>
  </si>
  <si>
    <t>鱼舟唱梅岭，硒土富东门--------以新时代电商发展背景下诏安县梅岭镇东门村乡村振兴为例</t>
  </si>
  <si>
    <t>曾好</t>
  </si>
  <si>
    <r>
      <rPr>
        <sz val="11"/>
        <color theme="1"/>
        <rFont val="宋体"/>
        <charset val="134"/>
      </rPr>
      <t>邹馨冉</t>
    </r>
    <r>
      <rPr>
        <sz val="11"/>
        <color theme="1"/>
        <rFont val="Carlito"/>
        <charset val="134"/>
      </rPr>
      <t>/INB23038,</t>
    </r>
    <r>
      <rPr>
        <sz val="11"/>
        <color theme="1"/>
        <rFont val="宋体"/>
        <charset val="134"/>
      </rPr>
      <t>刘剑</t>
    </r>
    <r>
      <rPr>
        <sz val="11"/>
        <color theme="1"/>
        <rFont val="Carlito"/>
        <charset val="134"/>
      </rPr>
      <t>/ECM23024,</t>
    </r>
    <r>
      <rPr>
        <sz val="11"/>
        <color theme="1"/>
        <rFont val="宋体"/>
        <charset val="134"/>
      </rPr>
      <t>黄嘉政</t>
    </r>
    <r>
      <rPr>
        <sz val="11"/>
        <color theme="1"/>
        <rFont val="Carlito"/>
        <charset val="134"/>
      </rPr>
      <t>/ECM23018,</t>
    </r>
    <r>
      <rPr>
        <sz val="11"/>
        <color theme="1"/>
        <rFont val="宋体"/>
        <charset val="134"/>
      </rPr>
      <t>赖学烨</t>
    </r>
    <r>
      <rPr>
        <sz val="11"/>
        <color theme="1"/>
        <rFont val="Carlito"/>
        <charset val="134"/>
      </rPr>
      <t>/INB21093</t>
    </r>
  </si>
  <si>
    <t>R2024-079</t>
  </si>
  <si>
    <t>双减政策下家长与学生的焦虑问题探究</t>
  </si>
  <si>
    <t>傅梦豪</t>
  </si>
  <si>
    <r>
      <rPr>
        <sz val="11"/>
        <color theme="1"/>
        <rFont val="宋体"/>
        <charset val="134"/>
      </rPr>
      <t>关宇航</t>
    </r>
    <r>
      <rPr>
        <sz val="11"/>
        <color theme="1"/>
        <rFont val="Carlito"/>
        <charset val="134"/>
      </rPr>
      <t>/MEE22047,</t>
    </r>
    <r>
      <rPr>
        <sz val="11"/>
        <color theme="1"/>
        <rFont val="宋体"/>
        <charset val="134"/>
      </rPr>
      <t>姜明浩</t>
    </r>
    <r>
      <rPr>
        <sz val="11"/>
        <color theme="1"/>
        <rFont val="Carlito"/>
        <charset val="134"/>
      </rPr>
      <t>/MKT22084,</t>
    </r>
    <r>
      <rPr>
        <sz val="11"/>
        <color theme="1"/>
        <rFont val="宋体"/>
        <charset val="134"/>
      </rPr>
      <t>林嘉栋</t>
    </r>
    <r>
      <rPr>
        <sz val="11"/>
        <color theme="1"/>
        <rFont val="Carlito"/>
        <charset val="134"/>
      </rPr>
      <t>/MKT22095,</t>
    </r>
    <r>
      <rPr>
        <sz val="11"/>
        <color theme="1"/>
        <rFont val="宋体"/>
        <charset val="134"/>
      </rPr>
      <t>许钰思</t>
    </r>
    <r>
      <rPr>
        <sz val="11"/>
        <color theme="1"/>
        <rFont val="Carlito"/>
        <charset val="134"/>
      </rPr>
      <t>/MKT22064</t>
    </r>
  </si>
  <si>
    <t>R2024-080</t>
  </si>
  <si>
    <t>非遗手工古城寻，漳绣剪纸共继承</t>
  </si>
  <si>
    <t>柯泽彬</t>
  </si>
  <si>
    <r>
      <rPr>
        <sz val="11"/>
        <color theme="1"/>
        <rFont val="宋体"/>
        <charset val="134"/>
      </rPr>
      <t>张博贤</t>
    </r>
    <r>
      <rPr>
        <sz val="11"/>
        <color theme="1"/>
        <rFont val="Carlito"/>
        <charset val="134"/>
      </rPr>
      <t>/IBT22048,</t>
    </r>
    <r>
      <rPr>
        <sz val="11"/>
        <color theme="1"/>
        <rFont val="宋体"/>
        <charset val="134"/>
      </rPr>
      <t>李炫毅</t>
    </r>
    <r>
      <rPr>
        <sz val="11"/>
        <color theme="1"/>
        <rFont val="Carlito"/>
        <charset val="134"/>
      </rPr>
      <t>/IBT22073,</t>
    </r>
    <r>
      <rPr>
        <sz val="11"/>
        <color theme="1"/>
        <rFont val="宋体"/>
        <charset val="134"/>
      </rPr>
      <t>殷豪</t>
    </r>
    <r>
      <rPr>
        <sz val="11"/>
        <color theme="1"/>
        <rFont val="Carlito"/>
        <charset val="134"/>
      </rPr>
      <t>/IBT22075</t>
    </r>
  </si>
  <si>
    <t>R2024-081</t>
  </si>
  <si>
    <t>消费者对月子中心之认知与消费意愿与偏好之调查</t>
  </si>
  <si>
    <t>张诗萍</t>
  </si>
  <si>
    <r>
      <rPr>
        <sz val="11"/>
        <color theme="1"/>
        <rFont val="宋体"/>
        <charset val="134"/>
      </rPr>
      <t>许晓艳</t>
    </r>
    <r>
      <rPr>
        <sz val="11"/>
        <color theme="1"/>
        <rFont val="Carlito"/>
        <charset val="134"/>
      </rPr>
      <t>/INB22055,</t>
    </r>
    <r>
      <rPr>
        <sz val="11"/>
        <color theme="1"/>
        <rFont val="宋体"/>
        <charset val="134"/>
      </rPr>
      <t>张婧妍</t>
    </r>
    <r>
      <rPr>
        <sz val="11"/>
        <color theme="1"/>
        <rFont val="Carlito"/>
        <charset val="134"/>
      </rPr>
      <t>/INB22056,</t>
    </r>
    <r>
      <rPr>
        <sz val="11"/>
        <color theme="1"/>
        <rFont val="宋体"/>
        <charset val="134"/>
      </rPr>
      <t>刘利</t>
    </r>
    <r>
      <rPr>
        <sz val="11"/>
        <color theme="1"/>
        <rFont val="Carlito"/>
        <charset val="134"/>
      </rPr>
      <t>/INB22098,</t>
    </r>
    <r>
      <rPr>
        <sz val="11"/>
        <color theme="1"/>
        <rFont val="宋体"/>
        <charset val="134"/>
      </rPr>
      <t>李梦婷</t>
    </r>
    <r>
      <rPr>
        <sz val="11"/>
        <color theme="1"/>
        <rFont val="Carlito"/>
        <charset val="134"/>
      </rPr>
      <t>/INB22063</t>
    </r>
  </si>
  <si>
    <t>林隆祺,黄振谊</t>
  </si>
  <si>
    <t>R2024-082</t>
  </si>
  <si>
    <t>善服药者，不如善保养——定制化中医药养生馆模式创新探究</t>
  </si>
  <si>
    <t>杨欣妍</t>
  </si>
  <si>
    <r>
      <rPr>
        <sz val="11"/>
        <color theme="1"/>
        <rFont val="宋体"/>
        <charset val="134"/>
      </rPr>
      <t>王超男</t>
    </r>
    <r>
      <rPr>
        <sz val="11"/>
        <color theme="1"/>
        <rFont val="Carlito"/>
        <charset val="134"/>
      </rPr>
      <t>/ACH21058,</t>
    </r>
    <r>
      <rPr>
        <sz val="11"/>
        <color theme="1"/>
        <rFont val="宋体"/>
        <charset val="134"/>
      </rPr>
      <t>苏昊</t>
    </r>
    <r>
      <rPr>
        <sz val="11"/>
        <color theme="1"/>
        <rFont val="Carlito"/>
        <charset val="134"/>
      </rPr>
      <t>/ACH21030,</t>
    </r>
    <r>
      <rPr>
        <sz val="11"/>
        <color theme="1"/>
        <rFont val="宋体"/>
        <charset val="134"/>
      </rPr>
      <t>李乐阳</t>
    </r>
    <r>
      <rPr>
        <sz val="11"/>
        <color theme="1"/>
        <rFont val="Carlito"/>
        <charset val="134"/>
      </rPr>
      <t>/ACH21055</t>
    </r>
  </si>
  <si>
    <t>R2024-083</t>
  </si>
  <si>
    <t>文化自信视角下中国传统文化在高校的传播路径研究——以厦漳高校为例</t>
  </si>
  <si>
    <t>于晋邦</t>
  </si>
  <si>
    <r>
      <rPr>
        <sz val="11"/>
        <color theme="1"/>
        <rFont val="宋体"/>
        <charset val="134"/>
      </rPr>
      <t>贾天予</t>
    </r>
    <r>
      <rPr>
        <sz val="11"/>
        <color theme="1"/>
        <rFont val="Carlito"/>
        <charset val="134"/>
      </rPr>
      <t>/BUS22021,</t>
    </r>
    <r>
      <rPr>
        <sz val="11"/>
        <color theme="1"/>
        <rFont val="宋体"/>
        <charset val="134"/>
      </rPr>
      <t>王冠森</t>
    </r>
    <r>
      <rPr>
        <sz val="11"/>
        <color theme="1"/>
        <rFont val="Carlito"/>
        <charset val="134"/>
      </rPr>
      <t>/BUS22001,</t>
    </r>
    <r>
      <rPr>
        <sz val="11"/>
        <color theme="1"/>
        <rFont val="宋体"/>
        <charset val="134"/>
      </rPr>
      <t>朱凡</t>
    </r>
    <r>
      <rPr>
        <sz val="11"/>
        <color theme="1"/>
        <rFont val="Carlito"/>
        <charset val="134"/>
      </rPr>
      <t>/BUS22034</t>
    </r>
  </si>
  <si>
    <t>R2024-084</t>
  </si>
  <si>
    <t>闽南职业女性生育意愿及其影响因素研究</t>
  </si>
  <si>
    <t>汪孜璇</t>
  </si>
  <si>
    <r>
      <rPr>
        <sz val="11"/>
        <color theme="1"/>
        <rFont val="宋体"/>
        <charset val="134"/>
      </rPr>
      <t>肖蕾</t>
    </r>
    <r>
      <rPr>
        <sz val="11"/>
        <color theme="1"/>
        <rFont val="Carlito"/>
        <charset val="134"/>
      </rPr>
      <t>/IBT22067,</t>
    </r>
    <r>
      <rPr>
        <sz val="11"/>
        <color theme="1"/>
        <rFont val="宋体"/>
        <charset val="134"/>
      </rPr>
      <t>刘倍均</t>
    </r>
    <r>
      <rPr>
        <sz val="11"/>
        <color theme="1"/>
        <rFont val="Carlito"/>
        <charset val="134"/>
      </rPr>
      <t>/IBT22052,</t>
    </r>
    <r>
      <rPr>
        <sz val="11"/>
        <color theme="1"/>
        <rFont val="宋体"/>
        <charset val="134"/>
      </rPr>
      <t>刘雨洁</t>
    </r>
    <r>
      <rPr>
        <sz val="11"/>
        <color theme="1"/>
        <rFont val="Carlito"/>
        <charset val="134"/>
      </rPr>
      <t>/IBT22072,</t>
    </r>
    <r>
      <rPr>
        <sz val="11"/>
        <color theme="1"/>
        <rFont val="宋体"/>
        <charset val="134"/>
      </rPr>
      <t>景琰</t>
    </r>
    <r>
      <rPr>
        <sz val="11"/>
        <color theme="1"/>
        <rFont val="Carlito"/>
        <charset val="134"/>
      </rPr>
      <t>/IBT22086</t>
    </r>
  </si>
  <si>
    <t>R2024-085</t>
  </si>
  <si>
    <t>“餐桌革命”---福建省即烹类预制菜发展可行性分析</t>
  </si>
  <si>
    <t>罗名锦</t>
  </si>
  <si>
    <r>
      <rPr>
        <sz val="11"/>
        <color theme="1"/>
        <rFont val="宋体"/>
        <charset val="134"/>
      </rPr>
      <t>刘文涛</t>
    </r>
    <r>
      <rPr>
        <sz val="11"/>
        <color theme="1"/>
        <rFont val="Carlito"/>
        <charset val="134"/>
      </rPr>
      <t>/INB23024,</t>
    </r>
    <r>
      <rPr>
        <sz val="11"/>
        <color theme="1"/>
        <rFont val="宋体"/>
        <charset val="134"/>
      </rPr>
      <t>林哲成</t>
    </r>
    <r>
      <rPr>
        <sz val="11"/>
        <color theme="1"/>
        <rFont val="Carlito"/>
        <charset val="134"/>
      </rPr>
      <t>/INB23019,</t>
    </r>
    <r>
      <rPr>
        <sz val="11"/>
        <color theme="1"/>
        <rFont val="宋体"/>
        <charset val="134"/>
      </rPr>
      <t>蓝祥鹏</t>
    </r>
    <r>
      <rPr>
        <sz val="11"/>
        <color theme="1"/>
        <rFont val="Carlito"/>
        <charset val="134"/>
      </rPr>
      <t>/INB23012,</t>
    </r>
    <r>
      <rPr>
        <sz val="11"/>
        <color theme="1"/>
        <rFont val="宋体"/>
        <charset val="134"/>
      </rPr>
      <t>朱凯烨</t>
    </r>
    <r>
      <rPr>
        <sz val="11"/>
        <color theme="1"/>
        <rFont val="Carlito"/>
        <charset val="134"/>
      </rPr>
      <t>/INB23028</t>
    </r>
  </si>
  <si>
    <t>R2024-086</t>
  </si>
  <si>
    <t>非遗焕新生—新媒体视角下“芗剧”传承与创意发展</t>
  </si>
  <si>
    <t>张艳婷</t>
  </si>
  <si>
    <r>
      <rPr>
        <sz val="11"/>
        <color theme="1"/>
        <rFont val="宋体"/>
        <charset val="134"/>
      </rPr>
      <t>蔡佳琳</t>
    </r>
    <r>
      <rPr>
        <sz val="11"/>
        <color theme="1"/>
        <rFont val="Carlito"/>
        <charset val="134"/>
      </rPr>
      <t>/FIN22045,</t>
    </r>
    <r>
      <rPr>
        <sz val="11"/>
        <color theme="1"/>
        <rFont val="宋体"/>
        <charset val="134"/>
      </rPr>
      <t>欧阳希羽</t>
    </r>
    <r>
      <rPr>
        <sz val="11"/>
        <color theme="1"/>
        <rFont val="Carlito"/>
        <charset val="134"/>
      </rPr>
      <t>/FIN22021</t>
    </r>
  </si>
  <si>
    <t>廖汶钊,杨迪川</t>
  </si>
  <si>
    <t>R2024-087</t>
  </si>
  <si>
    <t>消费者对中式轻食消费意愿之研究</t>
  </si>
  <si>
    <t>林纯纯</t>
  </si>
  <si>
    <r>
      <rPr>
        <sz val="11"/>
        <color theme="1"/>
        <rFont val="宋体"/>
        <charset val="134"/>
      </rPr>
      <t>张雨潇</t>
    </r>
    <r>
      <rPr>
        <sz val="11"/>
        <color theme="1"/>
        <rFont val="Carlito"/>
        <charset val="134"/>
      </rPr>
      <t>/SCL21091,</t>
    </r>
    <r>
      <rPr>
        <sz val="11"/>
        <color theme="1"/>
        <rFont val="宋体"/>
        <charset val="134"/>
      </rPr>
      <t>崔梦灵</t>
    </r>
    <r>
      <rPr>
        <sz val="11"/>
        <color theme="1"/>
        <rFont val="Carlito"/>
        <charset val="134"/>
      </rPr>
      <t>/JAP21027,</t>
    </r>
    <r>
      <rPr>
        <sz val="11"/>
        <color theme="1"/>
        <rFont val="宋体"/>
        <charset val="134"/>
      </rPr>
      <t>施珺茵</t>
    </r>
    <r>
      <rPr>
        <sz val="11"/>
        <color theme="1"/>
        <rFont val="Carlito"/>
        <charset val="134"/>
      </rPr>
      <t>/SCL21023,</t>
    </r>
    <r>
      <rPr>
        <sz val="11"/>
        <color theme="1"/>
        <rFont val="宋体"/>
        <charset val="134"/>
      </rPr>
      <t>何诗琴</t>
    </r>
    <r>
      <rPr>
        <sz val="11"/>
        <color theme="1"/>
        <rFont val="Carlito"/>
        <charset val="134"/>
      </rPr>
      <t>/SCL21037</t>
    </r>
  </si>
  <si>
    <t>黄振谊,
苏锦俊</t>
  </si>
  <si>
    <t>R2024-088</t>
  </si>
  <si>
    <t>高校学生对急救知识了解情况的调研——以福建高校为例</t>
  </si>
  <si>
    <r>
      <rPr>
        <sz val="11"/>
        <color theme="1"/>
        <rFont val="宋体"/>
        <charset val="134"/>
      </rPr>
      <t>赵煜轩</t>
    </r>
    <r>
      <rPr>
        <sz val="11"/>
        <color theme="1"/>
        <rFont val="Carlito"/>
        <charset val="134"/>
      </rPr>
      <t>/INB22005,</t>
    </r>
    <r>
      <rPr>
        <sz val="11"/>
        <color theme="1"/>
        <rFont val="宋体"/>
        <charset val="134"/>
      </rPr>
      <t>王研博</t>
    </r>
    <r>
      <rPr>
        <sz val="11"/>
        <color theme="1"/>
        <rFont val="Carlito"/>
        <charset val="134"/>
      </rPr>
      <t>/INB22027,</t>
    </r>
    <r>
      <rPr>
        <sz val="11"/>
        <color theme="1"/>
        <rFont val="宋体"/>
        <charset val="134"/>
      </rPr>
      <t>瞿阳</t>
    </r>
    <r>
      <rPr>
        <sz val="11"/>
        <color theme="1"/>
        <rFont val="Carlito"/>
        <charset val="134"/>
      </rPr>
      <t>/INB22012,</t>
    </r>
    <r>
      <rPr>
        <sz val="11"/>
        <color theme="1"/>
        <rFont val="宋体"/>
        <charset val="134"/>
      </rPr>
      <t>蓝秋婷</t>
    </r>
    <r>
      <rPr>
        <sz val="11"/>
        <color theme="1"/>
        <rFont val="Carlito"/>
        <charset val="134"/>
      </rPr>
      <t>/INB22028</t>
    </r>
  </si>
  <si>
    <t>刘凌</t>
  </si>
  <si>
    <t>R2024-089</t>
  </si>
  <si>
    <t>从文化视角与社会环境面探讨非学科类教培机构经营策略之转型</t>
  </si>
  <si>
    <t>李彦霖</t>
  </si>
  <si>
    <r>
      <rPr>
        <sz val="11"/>
        <color theme="1"/>
        <rFont val="宋体"/>
        <charset val="134"/>
      </rPr>
      <t>陈俊一</t>
    </r>
    <r>
      <rPr>
        <sz val="11"/>
        <color theme="1"/>
        <rFont val="Carlito"/>
        <charset val="134"/>
      </rPr>
      <t>/OIE21038,</t>
    </r>
    <r>
      <rPr>
        <sz val="11"/>
        <color theme="1"/>
        <rFont val="宋体"/>
        <charset val="134"/>
      </rPr>
      <t>叶航铭</t>
    </r>
    <r>
      <rPr>
        <sz val="11"/>
        <color theme="1"/>
        <rFont val="Carlito"/>
        <charset val="134"/>
      </rPr>
      <t>/IBT22003,</t>
    </r>
    <r>
      <rPr>
        <sz val="11"/>
        <color theme="1"/>
        <rFont val="宋体"/>
        <charset val="134"/>
      </rPr>
      <t>简煜恒</t>
    </r>
    <r>
      <rPr>
        <sz val="11"/>
        <color theme="1"/>
        <rFont val="Carlito"/>
        <charset val="134"/>
      </rPr>
      <t>/PAM23069</t>
    </r>
  </si>
  <si>
    <t>R2024-090</t>
  </si>
  <si>
    <t>打破报考信息差壁垒，助力弱势考生圆梦理想大学——高考志愿政策下弱势考生的困境与突围</t>
  </si>
  <si>
    <t>林俊谊</t>
  </si>
  <si>
    <r>
      <rPr>
        <sz val="11"/>
        <color theme="1"/>
        <rFont val="宋体"/>
        <charset val="134"/>
      </rPr>
      <t>陈鑫凤</t>
    </r>
    <r>
      <rPr>
        <sz val="11"/>
        <color theme="1"/>
        <rFont val="Carlito"/>
        <charset val="134"/>
      </rPr>
      <t>/IBT22001,</t>
    </r>
    <r>
      <rPr>
        <sz val="11"/>
        <color theme="1"/>
        <rFont val="宋体"/>
        <charset val="134"/>
      </rPr>
      <t>王佳琪</t>
    </r>
    <r>
      <rPr>
        <sz val="11"/>
        <color theme="1"/>
        <rFont val="Carlito"/>
        <charset val="134"/>
      </rPr>
      <t>/MKT21087,</t>
    </r>
    <r>
      <rPr>
        <sz val="11"/>
        <color theme="1"/>
        <rFont val="宋体"/>
        <charset val="134"/>
      </rPr>
      <t>肖宇曦</t>
    </r>
    <r>
      <rPr>
        <sz val="11"/>
        <color theme="1"/>
        <rFont val="Carlito"/>
        <charset val="134"/>
      </rPr>
      <t>/ENG22030,</t>
    </r>
    <r>
      <rPr>
        <sz val="11"/>
        <color theme="1"/>
        <rFont val="宋体"/>
        <charset val="134"/>
      </rPr>
      <t>陈舒怡</t>
    </r>
    <r>
      <rPr>
        <sz val="11"/>
        <color theme="1"/>
        <rFont val="Carlito"/>
        <charset val="134"/>
      </rPr>
      <t>/JAP22031</t>
    </r>
  </si>
  <si>
    <t>R2024-091</t>
  </si>
  <si>
    <t>乡村振兴战略视野下漳州布袋木偶戏的发展模式研究</t>
  </si>
  <si>
    <t>王思琪</t>
  </si>
  <si>
    <r>
      <rPr>
        <sz val="11"/>
        <color theme="1"/>
        <rFont val="宋体"/>
        <charset val="134"/>
      </rPr>
      <t>朱靖</t>
    </r>
    <r>
      <rPr>
        <sz val="11"/>
        <color theme="1"/>
        <rFont val="Carlito"/>
        <charset val="134"/>
      </rPr>
      <t>/MKT22003,</t>
    </r>
    <r>
      <rPr>
        <sz val="11"/>
        <color theme="1"/>
        <rFont val="宋体"/>
        <charset val="134"/>
      </rPr>
      <t>郑姗姗</t>
    </r>
    <r>
      <rPr>
        <sz val="11"/>
        <color theme="1"/>
        <rFont val="Carlito"/>
        <charset val="134"/>
      </rPr>
      <t>/MKT22010,</t>
    </r>
    <r>
      <rPr>
        <sz val="11"/>
        <color theme="1"/>
        <rFont val="宋体"/>
        <charset val="134"/>
      </rPr>
      <t>严诗盈</t>
    </r>
    <r>
      <rPr>
        <sz val="11"/>
        <color theme="1"/>
        <rFont val="Carlito"/>
        <charset val="134"/>
      </rPr>
      <t>/MKT22018,</t>
    </r>
    <r>
      <rPr>
        <sz val="11"/>
        <color theme="1"/>
        <rFont val="宋体"/>
        <charset val="134"/>
      </rPr>
      <t>郑嘉雯</t>
    </r>
    <r>
      <rPr>
        <sz val="11"/>
        <color theme="1"/>
        <rFont val="Carlito"/>
        <charset val="134"/>
      </rPr>
      <t>/MKT22028</t>
    </r>
  </si>
  <si>
    <t>林晨萍</t>
  </si>
  <si>
    <t>R2024-092</t>
  </si>
  <si>
    <t>“梵芮Fe-free"女性运动健身服饰</t>
  </si>
  <si>
    <t>刘珂颖</t>
  </si>
  <si>
    <r>
      <rPr>
        <sz val="11"/>
        <color theme="1"/>
        <rFont val="宋体"/>
        <charset val="134"/>
      </rPr>
      <t>程鑫颖</t>
    </r>
    <r>
      <rPr>
        <sz val="11"/>
        <color theme="1"/>
        <rFont val="Carlito"/>
        <charset val="134"/>
      </rPr>
      <t>/IBT22117,</t>
    </r>
    <r>
      <rPr>
        <sz val="11"/>
        <color theme="1"/>
        <rFont val="宋体"/>
        <charset val="134"/>
      </rPr>
      <t>刘桓玉</t>
    </r>
    <r>
      <rPr>
        <sz val="11"/>
        <color theme="1"/>
        <rFont val="Carlito"/>
        <charset val="134"/>
      </rPr>
      <t>/IBT22107,</t>
    </r>
    <r>
      <rPr>
        <sz val="11"/>
        <color theme="1"/>
        <rFont val="宋体"/>
        <charset val="134"/>
      </rPr>
      <t>邱馨澜</t>
    </r>
    <r>
      <rPr>
        <sz val="11"/>
        <color theme="1"/>
        <rFont val="Carlito"/>
        <charset val="134"/>
      </rPr>
      <t>/INB22083,</t>
    </r>
    <r>
      <rPr>
        <sz val="11"/>
        <color theme="1"/>
        <rFont val="宋体"/>
        <charset val="134"/>
      </rPr>
      <t>郑夏桐</t>
    </r>
    <r>
      <rPr>
        <sz val="11"/>
        <color theme="1"/>
        <rFont val="Carlito"/>
        <charset val="134"/>
      </rPr>
      <t>/BDM22071</t>
    </r>
  </si>
  <si>
    <t>廖汶钊</t>
  </si>
  <si>
    <t>R2024-093</t>
  </si>
  <si>
    <t>探究养老地产产业现状及发展——以泰康之家为例</t>
  </si>
  <si>
    <t>林子悦</t>
  </si>
  <si>
    <r>
      <rPr>
        <sz val="11"/>
        <color theme="1"/>
        <rFont val="宋体"/>
        <charset val="134"/>
      </rPr>
      <t>饶芷悦</t>
    </r>
    <r>
      <rPr>
        <sz val="11"/>
        <color theme="1"/>
        <rFont val="Carlito"/>
        <charset val="134"/>
      </rPr>
      <t>/IBT22105</t>
    </r>
  </si>
  <si>
    <t>R2024-094</t>
  </si>
  <si>
    <t>八闽非遗文化传承和发展调研——以福州油纸伞为例</t>
  </si>
  <si>
    <t>陈莹</t>
  </si>
  <si>
    <r>
      <rPr>
        <sz val="11"/>
        <color theme="1"/>
        <rFont val="宋体"/>
        <charset val="134"/>
      </rPr>
      <t>徐子涵</t>
    </r>
    <r>
      <rPr>
        <sz val="11"/>
        <color theme="1"/>
        <rFont val="Carlito"/>
        <charset val="134"/>
      </rPr>
      <t>/TAX22011,</t>
    </r>
    <r>
      <rPr>
        <sz val="11"/>
        <color theme="1"/>
        <rFont val="宋体"/>
        <charset val="134"/>
      </rPr>
      <t>馨漫</t>
    </r>
    <r>
      <rPr>
        <sz val="11"/>
        <color theme="1"/>
        <rFont val="Carlito"/>
        <charset val="134"/>
      </rPr>
      <t>/TAX22073,</t>
    </r>
    <r>
      <rPr>
        <sz val="11"/>
        <color theme="1"/>
        <rFont val="宋体"/>
        <charset val="134"/>
      </rPr>
      <t>林谌灏</t>
    </r>
    <r>
      <rPr>
        <sz val="11"/>
        <color theme="1"/>
        <rFont val="Carlito"/>
        <charset val="134"/>
      </rPr>
      <t>/TAX22034</t>
    </r>
    <r>
      <rPr>
        <sz val="11"/>
        <color theme="1"/>
        <rFont val="Arial"/>
        <charset val="134"/>
      </rPr>
      <t xml:space="preserve">	</t>
    </r>
  </si>
  <si>
    <t>R2024-095</t>
  </si>
  <si>
    <t>中华非遗文化——福建漆艺的传承创新与推广研究</t>
  </si>
  <si>
    <t>章碧怡</t>
  </si>
  <si>
    <r>
      <rPr>
        <sz val="11"/>
        <color theme="1"/>
        <rFont val="宋体"/>
        <charset val="134"/>
      </rPr>
      <t>秦梦</t>
    </r>
    <r>
      <rPr>
        <sz val="11"/>
        <color theme="1"/>
        <rFont val="Carlito"/>
        <charset val="134"/>
      </rPr>
      <t>/IBT22078,</t>
    </r>
    <r>
      <rPr>
        <sz val="11"/>
        <color theme="1"/>
        <rFont val="宋体"/>
        <charset val="134"/>
      </rPr>
      <t>黄思玲</t>
    </r>
    <r>
      <rPr>
        <sz val="11"/>
        <color theme="1"/>
        <rFont val="Carlito"/>
        <charset val="134"/>
      </rPr>
      <t>/IBT22068,</t>
    </r>
    <r>
      <rPr>
        <sz val="11"/>
        <color theme="1"/>
        <rFont val="宋体"/>
        <charset val="134"/>
      </rPr>
      <t>万建军</t>
    </r>
    <r>
      <rPr>
        <sz val="11"/>
        <color theme="1"/>
        <rFont val="Carlito"/>
        <charset val="134"/>
      </rPr>
      <t>IBT/22076,</t>
    </r>
    <r>
      <rPr>
        <sz val="11"/>
        <color theme="1"/>
        <rFont val="宋体"/>
        <charset val="134"/>
      </rPr>
      <t>张欣玥</t>
    </r>
    <r>
      <rPr>
        <sz val="11"/>
        <color theme="1"/>
        <rFont val="Carlito"/>
        <charset val="134"/>
      </rPr>
      <t>/IBT22081</t>
    </r>
  </si>
  <si>
    <t>刘柏宏</t>
  </si>
  <si>
    <t>R2025-001</t>
  </si>
  <si>
    <t>防患未“燃”一一天燃气热值精准计量的开创者</t>
  </si>
  <si>
    <t>中国国际大学生创新大赛（2025）</t>
  </si>
  <si>
    <r>
      <rPr>
        <sz val="11"/>
        <color theme="1"/>
        <rFont val="宋体"/>
        <charset val="134"/>
      </rPr>
      <t>第十一届</t>
    </r>
    <r>
      <rPr>
        <sz val="11"/>
        <color theme="1"/>
        <rFont val="Carlito"/>
        <charset val="134"/>
      </rPr>
      <t>/</t>
    </r>
    <r>
      <rPr>
        <sz val="11"/>
        <color theme="1"/>
        <rFont val="宋体"/>
        <charset val="134"/>
      </rPr>
      <t>国赛</t>
    </r>
  </si>
  <si>
    <r>
      <rPr>
        <sz val="11"/>
        <color theme="1"/>
        <rFont val="宋体"/>
        <charset val="134"/>
      </rPr>
      <t>张馨月</t>
    </r>
    <r>
      <rPr>
        <sz val="11"/>
        <color theme="1"/>
        <rFont val="Carlito"/>
        <charset val="134"/>
      </rPr>
      <t>,</t>
    </r>
    <r>
      <rPr>
        <sz val="11"/>
        <color theme="1"/>
        <rFont val="宋体"/>
        <charset val="134"/>
      </rPr>
      <t>王熙杰</t>
    </r>
    <r>
      <rPr>
        <sz val="11"/>
        <color theme="1"/>
        <rFont val="Carlito"/>
        <charset val="134"/>
      </rPr>
      <t>,</t>
    </r>
    <r>
      <rPr>
        <sz val="11"/>
        <color theme="1"/>
        <rFont val="宋体"/>
        <charset val="134"/>
      </rPr>
      <t>谢丁哲</t>
    </r>
    <r>
      <rPr>
        <sz val="11"/>
        <color theme="1"/>
        <rFont val="Carlito"/>
        <charset val="134"/>
      </rPr>
      <t>,</t>
    </r>
    <r>
      <rPr>
        <sz val="11"/>
        <color theme="1"/>
        <rFont val="宋体"/>
        <charset val="134"/>
      </rPr>
      <t>郭淑熠</t>
    </r>
    <r>
      <rPr>
        <sz val="11"/>
        <color theme="1"/>
        <rFont val="Carlito"/>
        <charset val="134"/>
      </rPr>
      <t>,</t>
    </r>
    <r>
      <rPr>
        <sz val="11"/>
        <color theme="1"/>
        <rFont val="宋体"/>
        <charset val="134"/>
      </rPr>
      <t>许可</t>
    </r>
    <r>
      <rPr>
        <sz val="11"/>
        <color theme="1"/>
        <rFont val="Carlito"/>
        <charset val="134"/>
      </rPr>
      <t>.</t>
    </r>
    <r>
      <rPr>
        <sz val="11"/>
        <color theme="1"/>
        <rFont val="宋体"/>
        <charset val="134"/>
      </rPr>
      <t>张雯婷</t>
    </r>
    <r>
      <rPr>
        <sz val="11"/>
        <color theme="1"/>
        <rFont val="Carlito"/>
        <charset val="134"/>
      </rPr>
      <t>,</t>
    </r>
    <r>
      <rPr>
        <sz val="11"/>
        <color theme="1"/>
        <rFont val="宋体"/>
        <charset val="134"/>
      </rPr>
      <t>刘文涛，甘韬炜</t>
    </r>
    <r>
      <rPr>
        <sz val="11"/>
        <color theme="1"/>
        <rFont val="Carlito"/>
        <charset val="134"/>
      </rPr>
      <t>,</t>
    </r>
    <r>
      <rPr>
        <sz val="11"/>
        <color theme="1"/>
        <rFont val="宋体"/>
        <charset val="134"/>
      </rPr>
      <t>王奕杰</t>
    </r>
    <r>
      <rPr>
        <sz val="11"/>
        <color theme="1"/>
        <rFont val="Carlito"/>
        <charset val="134"/>
      </rPr>
      <t>,</t>
    </r>
    <r>
      <rPr>
        <sz val="11"/>
        <color theme="1"/>
        <rFont val="宋体"/>
        <charset val="134"/>
      </rPr>
      <t>郑琢紫璇</t>
    </r>
    <r>
      <rPr>
        <sz val="11"/>
        <color theme="1"/>
        <rFont val="Carlito"/>
        <charset val="134"/>
      </rPr>
      <t>,</t>
    </r>
    <r>
      <rPr>
        <sz val="11"/>
        <color theme="1"/>
        <rFont val="宋体"/>
        <charset val="134"/>
      </rPr>
      <t>黄馨</t>
    </r>
  </si>
  <si>
    <t>连智华,朱思霖,赖柯华</t>
  </si>
  <si>
    <t>R2025-002</t>
  </si>
  <si>
    <t>星舟科技一激活文化创意与数字娱乐海外增长的新引擎</t>
  </si>
  <si>
    <r>
      <rPr>
        <sz val="11"/>
        <color theme="1"/>
        <rFont val="宋体"/>
        <charset val="134"/>
      </rPr>
      <t>林晖</t>
    </r>
    <r>
      <rPr>
        <sz val="11"/>
        <color theme="1"/>
        <rFont val="Carlito"/>
        <charset val="134"/>
      </rPr>
      <t>,</t>
    </r>
    <r>
      <rPr>
        <sz val="11"/>
        <color theme="1"/>
        <rFont val="宋体"/>
        <charset val="134"/>
      </rPr>
      <t>陈梓涵</t>
    </r>
    <r>
      <rPr>
        <sz val="11"/>
        <color theme="1"/>
        <rFont val="Carlito"/>
        <charset val="134"/>
      </rPr>
      <t>,</t>
    </r>
    <r>
      <rPr>
        <sz val="11"/>
        <color theme="1"/>
        <rFont val="宋体"/>
        <charset val="134"/>
      </rPr>
      <t>刘必璋</t>
    </r>
    <r>
      <rPr>
        <sz val="11"/>
        <color theme="1"/>
        <rFont val="Carlito"/>
        <charset val="134"/>
      </rPr>
      <t>,</t>
    </r>
    <r>
      <rPr>
        <sz val="11"/>
        <color theme="1"/>
        <rFont val="宋体"/>
        <charset val="134"/>
      </rPr>
      <t>姜嘉怡</t>
    </r>
    <r>
      <rPr>
        <sz val="11"/>
        <color theme="1"/>
        <rFont val="Carlito"/>
        <charset val="134"/>
      </rPr>
      <t>.</t>
    </r>
    <r>
      <rPr>
        <sz val="11"/>
        <color theme="1"/>
        <rFont val="宋体"/>
        <charset val="134"/>
      </rPr>
      <t>曾琼敏</t>
    </r>
    <r>
      <rPr>
        <sz val="11"/>
        <color theme="1"/>
        <rFont val="Carlito"/>
        <charset val="134"/>
      </rPr>
      <t>,</t>
    </r>
    <r>
      <rPr>
        <sz val="11"/>
        <color theme="1"/>
        <rFont val="宋体"/>
        <charset val="134"/>
      </rPr>
      <t>王希婧</t>
    </r>
    <r>
      <rPr>
        <sz val="11"/>
        <color theme="1"/>
        <rFont val="Carlito"/>
        <charset val="134"/>
      </rPr>
      <t>,</t>
    </r>
    <r>
      <rPr>
        <sz val="11"/>
        <color theme="1"/>
        <rFont val="宋体"/>
        <charset val="134"/>
      </rPr>
      <t>甘韬炜</t>
    </r>
    <r>
      <rPr>
        <sz val="11"/>
        <color theme="1"/>
        <rFont val="Carlito"/>
        <charset val="134"/>
      </rPr>
      <t>,</t>
    </r>
    <r>
      <rPr>
        <sz val="11"/>
        <color theme="1"/>
        <rFont val="宋体"/>
        <charset val="134"/>
      </rPr>
      <t>张恒畅</t>
    </r>
    <r>
      <rPr>
        <sz val="11"/>
        <color theme="1"/>
        <rFont val="Carlito"/>
        <charset val="134"/>
      </rPr>
      <t>,</t>
    </r>
    <r>
      <rPr>
        <sz val="11"/>
        <color theme="1"/>
        <rFont val="宋体"/>
        <charset val="134"/>
      </rPr>
      <t>陈奕倩</t>
    </r>
    <r>
      <rPr>
        <sz val="11"/>
        <color theme="1"/>
        <rFont val="Carlito"/>
        <charset val="134"/>
      </rPr>
      <t>,</t>
    </r>
    <r>
      <rPr>
        <sz val="11"/>
        <color theme="1"/>
        <rFont val="宋体"/>
        <charset val="134"/>
      </rPr>
      <t>郑琢紫璇</t>
    </r>
    <r>
      <rPr>
        <sz val="11"/>
        <color theme="1"/>
        <rFont val="Carlito"/>
        <charset val="134"/>
      </rPr>
      <t>,</t>
    </r>
    <r>
      <rPr>
        <sz val="11"/>
        <color theme="1"/>
        <rFont val="宋体"/>
        <charset val="134"/>
      </rPr>
      <t>张晗</t>
    </r>
    <r>
      <rPr>
        <sz val="11"/>
        <color theme="1"/>
        <rFont val="Carlito"/>
        <charset val="134"/>
      </rPr>
      <t>,</t>
    </r>
    <r>
      <rPr>
        <sz val="11"/>
        <color theme="1"/>
        <rFont val="宋体"/>
        <charset val="134"/>
      </rPr>
      <t>陈雅婕</t>
    </r>
  </si>
  <si>
    <t>吴丹丹,连智华,赵伟晶,丁家媛</t>
  </si>
  <si>
    <t>R2025-003</t>
  </si>
  <si>
    <t>长鑫跨境科技--中国品牌出海“人货场关"一体化解决方案提供商</t>
  </si>
  <si>
    <r>
      <rPr>
        <sz val="11"/>
        <color theme="1"/>
        <rFont val="宋体"/>
        <charset val="134"/>
      </rPr>
      <t>苏俊翔</t>
    </r>
    <r>
      <rPr>
        <sz val="11"/>
        <color theme="1"/>
        <rFont val="Carlito"/>
        <charset val="134"/>
      </rPr>
      <t>,</t>
    </r>
    <r>
      <rPr>
        <sz val="11"/>
        <color theme="1"/>
        <rFont val="宋体"/>
        <charset val="134"/>
      </rPr>
      <t>余心莹</t>
    </r>
    <r>
      <rPr>
        <sz val="11"/>
        <color theme="1"/>
        <rFont val="Carlito"/>
        <charset val="134"/>
      </rPr>
      <t>,</t>
    </r>
    <r>
      <rPr>
        <sz val="11"/>
        <color theme="1"/>
        <rFont val="宋体"/>
        <charset val="134"/>
      </rPr>
      <t>张雯婷</t>
    </r>
    <r>
      <rPr>
        <sz val="11"/>
        <color theme="1"/>
        <rFont val="Carlito"/>
        <charset val="134"/>
      </rPr>
      <t>,</t>
    </r>
    <r>
      <rPr>
        <sz val="11"/>
        <color theme="1"/>
        <rFont val="宋体"/>
        <charset val="134"/>
      </rPr>
      <t>李可欣</t>
    </r>
    <r>
      <rPr>
        <sz val="11"/>
        <color theme="1"/>
        <rFont val="Carlito"/>
        <charset val="134"/>
      </rPr>
      <t>,</t>
    </r>
    <r>
      <rPr>
        <sz val="11"/>
        <color theme="1"/>
        <rFont val="宋体"/>
        <charset val="134"/>
      </rPr>
      <t>冯天瑞</t>
    </r>
    <r>
      <rPr>
        <sz val="11"/>
        <color theme="1"/>
        <rFont val="Carlito"/>
        <charset val="134"/>
      </rPr>
      <t>.</t>
    </r>
    <r>
      <rPr>
        <sz val="11"/>
        <color theme="1"/>
        <rFont val="宋体"/>
        <charset val="134"/>
      </rPr>
      <t>张瞳</t>
    </r>
    <r>
      <rPr>
        <sz val="11"/>
        <color theme="1"/>
        <rFont val="Carlito"/>
        <charset val="134"/>
      </rPr>
      <t>,</t>
    </r>
    <r>
      <rPr>
        <sz val="11"/>
        <color theme="1"/>
        <rFont val="宋体"/>
        <charset val="134"/>
      </rPr>
      <t>王熙杰</t>
    </r>
    <r>
      <rPr>
        <sz val="11"/>
        <color theme="1"/>
        <rFont val="Carlito"/>
        <charset val="134"/>
      </rPr>
      <t>,</t>
    </r>
    <r>
      <rPr>
        <sz val="11"/>
        <color theme="1"/>
        <rFont val="宋体"/>
        <charset val="134"/>
      </rPr>
      <t>黄馨，许煜晴</t>
    </r>
    <r>
      <rPr>
        <sz val="11"/>
        <color theme="1"/>
        <rFont val="Carlito"/>
        <charset val="134"/>
      </rPr>
      <t>,</t>
    </r>
    <r>
      <rPr>
        <sz val="11"/>
        <color theme="1"/>
        <rFont val="宋体"/>
        <charset val="134"/>
      </rPr>
      <t>黄紫妍</t>
    </r>
    <r>
      <rPr>
        <sz val="11"/>
        <color theme="1"/>
        <rFont val="Carlito"/>
        <charset val="134"/>
      </rPr>
      <t>,</t>
    </r>
    <r>
      <rPr>
        <sz val="11"/>
        <color theme="1"/>
        <rFont val="宋体"/>
        <charset val="134"/>
      </rPr>
      <t>马欣媛</t>
    </r>
    <r>
      <rPr>
        <sz val="11"/>
        <color theme="1"/>
        <rFont val="Carlito"/>
        <charset val="134"/>
      </rPr>
      <t>,</t>
    </r>
    <r>
      <rPr>
        <sz val="11"/>
        <color theme="1"/>
        <rFont val="宋体"/>
        <charset val="134"/>
      </rPr>
      <t>陈思涵</t>
    </r>
  </si>
  <si>
    <t>柳志鹏,连智华,李海艳,丁家媛</t>
  </si>
  <si>
    <t>R2025-004</t>
  </si>
  <si>
    <t>安“燃”无恙一工业级天然气热值精准检测的革新者</t>
  </si>
  <si>
    <r>
      <rPr>
        <sz val="11"/>
        <color theme="1"/>
        <rFont val="宋体"/>
        <charset val="134"/>
      </rPr>
      <t>第十一届</t>
    </r>
    <r>
      <rPr>
        <sz val="11"/>
        <color theme="1"/>
        <rFont val="Carlito"/>
        <charset val="134"/>
      </rPr>
      <t>/</t>
    </r>
    <r>
      <rPr>
        <sz val="11"/>
        <color theme="1"/>
        <rFont val="宋体"/>
        <charset val="134"/>
      </rPr>
      <t>省赛</t>
    </r>
  </si>
  <si>
    <r>
      <rPr>
        <sz val="11"/>
        <color theme="1"/>
        <rFont val="宋体"/>
        <charset val="134"/>
      </rPr>
      <t>王熙杰</t>
    </r>
    <r>
      <rPr>
        <sz val="11"/>
        <color theme="1"/>
        <rFont val="Carlito"/>
        <charset val="134"/>
      </rPr>
      <t>,</t>
    </r>
    <r>
      <rPr>
        <sz val="11"/>
        <color theme="1"/>
        <rFont val="宋体"/>
        <charset val="134"/>
      </rPr>
      <t>黄馨</t>
    </r>
    <r>
      <rPr>
        <sz val="11"/>
        <color theme="1"/>
        <rFont val="Carlito"/>
        <charset val="134"/>
      </rPr>
      <t>,</t>
    </r>
    <r>
      <rPr>
        <sz val="11"/>
        <color theme="1"/>
        <rFont val="宋体"/>
        <charset val="134"/>
      </rPr>
      <t>张馨月</t>
    </r>
    <r>
      <rPr>
        <sz val="11"/>
        <color theme="1"/>
        <rFont val="Carlito"/>
        <charset val="134"/>
      </rPr>
      <t>,</t>
    </r>
    <r>
      <rPr>
        <sz val="11"/>
        <color theme="1"/>
        <rFont val="宋体"/>
        <charset val="134"/>
      </rPr>
      <t>张佳艺</t>
    </r>
    <r>
      <rPr>
        <sz val="11"/>
        <color theme="1"/>
        <rFont val="Carlito"/>
        <charset val="134"/>
      </rPr>
      <t>,</t>
    </r>
    <r>
      <rPr>
        <sz val="11"/>
        <color theme="1"/>
        <rFont val="宋体"/>
        <charset val="134"/>
      </rPr>
      <t>刘必璋</t>
    </r>
    <r>
      <rPr>
        <sz val="11"/>
        <color theme="1"/>
        <rFont val="Carlito"/>
        <charset val="134"/>
      </rPr>
      <t>,</t>
    </r>
    <r>
      <rPr>
        <sz val="11"/>
        <color theme="1"/>
        <rFont val="宋体"/>
        <charset val="134"/>
      </rPr>
      <t>张雯婷</t>
    </r>
    <r>
      <rPr>
        <sz val="11"/>
        <color theme="1"/>
        <rFont val="Carlito"/>
        <charset val="134"/>
      </rPr>
      <t>,</t>
    </r>
    <r>
      <rPr>
        <sz val="11"/>
        <color theme="1"/>
        <rFont val="宋体"/>
        <charset val="134"/>
      </rPr>
      <t>谢丁哲</t>
    </r>
    <r>
      <rPr>
        <sz val="11"/>
        <color theme="1"/>
        <rFont val="Carlito"/>
        <charset val="134"/>
      </rPr>
      <t>,</t>
    </r>
    <r>
      <rPr>
        <sz val="11"/>
        <color theme="1"/>
        <rFont val="宋体"/>
        <charset val="134"/>
      </rPr>
      <t>郭淑烟</t>
    </r>
    <r>
      <rPr>
        <sz val="11"/>
        <color theme="1"/>
        <rFont val="Carlito"/>
        <charset val="134"/>
      </rPr>
      <t>,</t>
    </r>
    <r>
      <rPr>
        <sz val="11"/>
        <color theme="1"/>
        <rFont val="宋体"/>
        <charset val="134"/>
      </rPr>
      <t>许可，韩晓荧</t>
    </r>
  </si>
  <si>
    <t>柳志鹏,连智华,陈海燕,陈艺杰</t>
  </si>
  <si>
    <t>R2025-005</t>
  </si>
  <si>
    <t>零碳“净”域:数智赋能构建碳排放监管新标杆</t>
  </si>
  <si>
    <t>方晓蕊，陈才宇，张苪宁，黄馨，曾晨希，曾琼敏，苏银鸿，赵钰泽，陈晓娴，张瞳，刘雯艾，刘雨洁</t>
  </si>
  <si>
    <t>连智华,陈斌,柳志鹏,赖柯华</t>
  </si>
  <si>
    <t>R2025-006</t>
  </si>
  <si>
    <t>“膜”利前行--CVD 等离子体覆膜技术的领跑者</t>
  </si>
  <si>
    <r>
      <rPr>
        <sz val="11"/>
        <color theme="1"/>
        <rFont val="宋体"/>
        <charset val="134"/>
      </rPr>
      <t>张佳艺，王熙杰，田晓琳，官珈印</t>
    </r>
    <r>
      <rPr>
        <sz val="11"/>
        <color theme="1"/>
        <rFont val="Carlito"/>
        <charset val="134"/>
      </rPr>
      <t>,</t>
    </r>
    <r>
      <rPr>
        <sz val="11"/>
        <color theme="1"/>
        <rFont val="宋体"/>
        <charset val="134"/>
      </rPr>
      <t>简敏</t>
    </r>
    <r>
      <rPr>
        <sz val="11"/>
        <color theme="1"/>
        <rFont val="Carlito"/>
        <charset val="134"/>
      </rPr>
      <t>,</t>
    </r>
    <r>
      <rPr>
        <sz val="11"/>
        <color theme="1"/>
        <rFont val="宋体"/>
        <charset val="134"/>
      </rPr>
      <t>陈佳慧</t>
    </r>
    <r>
      <rPr>
        <sz val="11"/>
        <color theme="1"/>
        <rFont val="Carlito"/>
        <charset val="134"/>
      </rPr>
      <t>,</t>
    </r>
    <r>
      <rPr>
        <sz val="11"/>
        <color theme="1"/>
        <rFont val="宋体"/>
        <charset val="134"/>
      </rPr>
      <t>王静如</t>
    </r>
    <r>
      <rPr>
        <sz val="11"/>
        <color theme="1"/>
        <rFont val="Carlito"/>
        <charset val="134"/>
      </rPr>
      <t>,</t>
    </r>
    <r>
      <rPr>
        <sz val="11"/>
        <color theme="1"/>
        <rFont val="宋体"/>
        <charset val="134"/>
      </rPr>
      <t>蔡婉倩</t>
    </r>
    <r>
      <rPr>
        <sz val="11"/>
        <color theme="1"/>
        <rFont val="Carlito"/>
        <charset val="134"/>
      </rPr>
      <t>,</t>
    </r>
    <r>
      <rPr>
        <sz val="11"/>
        <color theme="1"/>
        <rFont val="宋体"/>
        <charset val="134"/>
      </rPr>
      <t>姜莹莹</t>
    </r>
    <r>
      <rPr>
        <sz val="11"/>
        <color theme="1"/>
        <rFont val="Carlito"/>
        <charset val="134"/>
      </rPr>
      <t>,</t>
    </r>
    <r>
      <rPr>
        <sz val="11"/>
        <color theme="1"/>
        <rFont val="宋体"/>
        <charset val="134"/>
      </rPr>
      <t>刘必璋</t>
    </r>
    <r>
      <rPr>
        <sz val="11"/>
        <color theme="1"/>
        <rFont val="Carlito"/>
        <charset val="134"/>
      </rPr>
      <t>,</t>
    </r>
    <r>
      <rPr>
        <sz val="11"/>
        <color theme="1"/>
        <rFont val="宋体"/>
        <charset val="134"/>
      </rPr>
      <t>李杼静</t>
    </r>
    <r>
      <rPr>
        <sz val="11"/>
        <color theme="1"/>
        <rFont val="Carlito"/>
        <charset val="134"/>
      </rPr>
      <t>,</t>
    </r>
    <r>
      <rPr>
        <sz val="11"/>
        <color theme="1"/>
        <rFont val="宋体"/>
        <charset val="134"/>
      </rPr>
      <t>林晖</t>
    </r>
    <r>
      <rPr>
        <sz val="11"/>
        <color theme="1"/>
        <rFont val="Carlito"/>
        <charset val="134"/>
      </rPr>
      <t>,</t>
    </r>
    <r>
      <rPr>
        <sz val="11"/>
        <color theme="1"/>
        <rFont val="宋体"/>
        <charset val="134"/>
      </rPr>
      <t>陈奕君，黄馨</t>
    </r>
  </si>
  <si>
    <t>赖柯华,连智华,姚福清,张钰淋</t>
  </si>
  <si>
    <t>R2025-007</t>
  </si>
  <si>
    <t>“桩”点未来一打造面向三四线市场的智能充电运营中枢</t>
  </si>
  <si>
    <t>于水恋</t>
  </si>
  <si>
    <r>
      <rPr>
        <sz val="11"/>
        <color theme="1"/>
        <rFont val="宋体"/>
        <charset val="134"/>
      </rPr>
      <t>陈梓涵，陈才宇，姜莹莹，姜嘉怡</t>
    </r>
    <r>
      <rPr>
        <sz val="11"/>
        <color theme="1"/>
        <rFont val="Carlito"/>
        <charset val="134"/>
      </rPr>
      <t>,</t>
    </r>
    <r>
      <rPr>
        <sz val="11"/>
        <color theme="1"/>
        <rFont val="宋体"/>
        <charset val="134"/>
      </rPr>
      <t>郭丁萌</t>
    </r>
    <r>
      <rPr>
        <sz val="11"/>
        <color theme="1"/>
        <rFont val="Carlito"/>
        <charset val="134"/>
      </rPr>
      <t>,</t>
    </r>
    <r>
      <rPr>
        <sz val="11"/>
        <color theme="1"/>
        <rFont val="宋体"/>
        <charset val="134"/>
      </rPr>
      <t>郭欣果</t>
    </r>
    <r>
      <rPr>
        <sz val="11"/>
        <color theme="1"/>
        <rFont val="Carlito"/>
        <charset val="134"/>
      </rPr>
      <t>,</t>
    </r>
    <r>
      <rPr>
        <sz val="11"/>
        <color theme="1"/>
        <rFont val="宋体"/>
        <charset val="134"/>
      </rPr>
      <t>蒋馨烨</t>
    </r>
    <r>
      <rPr>
        <sz val="11"/>
        <color theme="1"/>
        <rFont val="Carlito"/>
        <charset val="134"/>
      </rPr>
      <t>,</t>
    </r>
    <r>
      <rPr>
        <sz val="11"/>
        <color theme="1"/>
        <rFont val="宋体"/>
        <charset val="134"/>
      </rPr>
      <t>毛海峰，曾慎楠，李佳璇</t>
    </r>
    <r>
      <rPr>
        <sz val="11"/>
        <color theme="1"/>
        <rFont val="Carlito"/>
        <charset val="134"/>
      </rPr>
      <t>,</t>
    </r>
    <r>
      <rPr>
        <sz val="11"/>
        <color theme="1"/>
        <rFont val="宋体"/>
        <charset val="134"/>
      </rPr>
      <t>张旭帆</t>
    </r>
  </si>
  <si>
    <t>吴丹丹,李胜男,赖柯华,连智华</t>
  </si>
  <si>
    <t>R2025-008</t>
  </si>
  <si>
    <t>市井“烤章”:三四线城市碳烤市场的数字化增长引擎</t>
  </si>
  <si>
    <t>郑兴喆</t>
  </si>
  <si>
    <r>
      <rPr>
        <sz val="11"/>
        <color theme="1"/>
        <rFont val="宋体"/>
        <charset val="134"/>
      </rPr>
      <t>钱与高</t>
    </r>
    <r>
      <rPr>
        <sz val="11"/>
        <color theme="1"/>
        <rFont val="Carlito"/>
        <charset val="134"/>
      </rPr>
      <t>,</t>
    </r>
    <r>
      <rPr>
        <sz val="11"/>
        <color theme="1"/>
        <rFont val="宋体"/>
        <charset val="134"/>
      </rPr>
      <t>戴佳琦</t>
    </r>
    <r>
      <rPr>
        <sz val="11"/>
        <color theme="1"/>
        <rFont val="Carlito"/>
        <charset val="134"/>
      </rPr>
      <t>,</t>
    </r>
    <r>
      <rPr>
        <sz val="11"/>
        <color theme="1"/>
        <rFont val="宋体"/>
        <charset val="134"/>
      </rPr>
      <t>蓝嘉翔</t>
    </r>
    <r>
      <rPr>
        <sz val="11"/>
        <color theme="1"/>
        <rFont val="Carlito"/>
        <charset val="134"/>
      </rPr>
      <t>,</t>
    </r>
    <r>
      <rPr>
        <sz val="11"/>
        <color theme="1"/>
        <rFont val="宋体"/>
        <charset val="134"/>
      </rPr>
      <t>鲍佳燕</t>
    </r>
    <r>
      <rPr>
        <sz val="11"/>
        <color theme="1"/>
        <rFont val="Carlito"/>
        <charset val="134"/>
      </rPr>
      <t>,</t>
    </r>
    <r>
      <rPr>
        <sz val="11"/>
        <color theme="1"/>
        <rFont val="宋体"/>
        <charset val="134"/>
      </rPr>
      <t>李梅青</t>
    </r>
    <r>
      <rPr>
        <sz val="11"/>
        <color theme="1"/>
        <rFont val="Carlito"/>
        <charset val="134"/>
      </rPr>
      <t>,</t>
    </r>
    <r>
      <rPr>
        <sz val="11"/>
        <color theme="1"/>
        <rFont val="宋体"/>
        <charset val="134"/>
      </rPr>
      <t>陈梓珍</t>
    </r>
    <r>
      <rPr>
        <sz val="11"/>
        <color theme="1"/>
        <rFont val="Carlito"/>
        <charset val="134"/>
      </rPr>
      <t>,</t>
    </r>
    <r>
      <rPr>
        <sz val="11"/>
        <color theme="1"/>
        <rFont val="宋体"/>
        <charset val="134"/>
      </rPr>
      <t>林珈宇</t>
    </r>
    <r>
      <rPr>
        <sz val="11"/>
        <color theme="1"/>
        <rFont val="Carlito"/>
        <charset val="134"/>
      </rPr>
      <t>,</t>
    </r>
    <r>
      <rPr>
        <sz val="11"/>
        <color theme="1"/>
        <rFont val="宋体"/>
        <charset val="134"/>
      </rPr>
      <t>李可欣，韩晓荧</t>
    </r>
  </si>
  <si>
    <t>赖柯华,连智华,郭艺伟,辛东亮</t>
  </si>
  <si>
    <t>R2025-009</t>
  </si>
  <si>
    <t>中天创客-数智化乡村振兴与农产品品牌质量管理</t>
  </si>
  <si>
    <r>
      <rPr>
        <sz val="11"/>
        <color theme="1"/>
        <rFont val="宋体"/>
        <charset val="134"/>
      </rPr>
      <t>柴若瑶</t>
    </r>
    <r>
      <rPr>
        <sz val="11"/>
        <color theme="1"/>
        <rFont val="Carlito"/>
        <charset val="134"/>
      </rPr>
      <t>,</t>
    </r>
    <r>
      <rPr>
        <sz val="11"/>
        <color theme="1"/>
        <rFont val="宋体"/>
        <charset val="134"/>
      </rPr>
      <t>陈奕君</t>
    </r>
    <r>
      <rPr>
        <sz val="11"/>
        <color theme="1"/>
        <rFont val="Carlito"/>
        <charset val="134"/>
      </rPr>
      <t>,</t>
    </r>
    <r>
      <rPr>
        <sz val="11"/>
        <color theme="1"/>
        <rFont val="宋体"/>
        <charset val="134"/>
      </rPr>
      <t>方晓蕊</t>
    </r>
    <r>
      <rPr>
        <sz val="11"/>
        <color theme="1"/>
        <rFont val="Carlito"/>
        <charset val="134"/>
      </rPr>
      <t>,</t>
    </r>
    <r>
      <rPr>
        <sz val="11"/>
        <color theme="1"/>
        <rFont val="宋体"/>
        <charset val="134"/>
      </rPr>
      <t>刘必璋，张瞳，冯天瑞，林晖，郭欣果</t>
    </r>
  </si>
  <si>
    <t>辛东亮,连智华,丁家媛,黄少婷</t>
  </si>
  <si>
    <t>R2025-010</t>
  </si>
  <si>
    <t>智绘“碳”图:构建全链条精准碳排监测新模式</t>
  </si>
  <si>
    <r>
      <rPr>
        <sz val="11"/>
        <color theme="1"/>
        <rFont val="宋体"/>
        <charset val="134"/>
      </rPr>
      <t>方晓蕊，黄馨，曾晨希，张芮宁，陈才宇</t>
    </r>
    <r>
      <rPr>
        <sz val="11"/>
        <color theme="1"/>
        <rFont val="Carlito"/>
        <charset val="134"/>
      </rPr>
      <t>,</t>
    </r>
    <r>
      <rPr>
        <sz val="11"/>
        <color theme="1"/>
        <rFont val="宋体"/>
        <charset val="134"/>
      </rPr>
      <t>刘雨洁</t>
    </r>
  </si>
  <si>
    <t>连智华,陈斌,吴丹丹,丁家媛</t>
  </si>
  <si>
    <t>R2025-011</t>
  </si>
  <si>
    <t>被算法推荐的爱情，是情感救赎还是亲密关系异化?----基于4800名数字婚恋
平台用户的实证分析</t>
  </si>
  <si>
    <t>第十九届挑战杯全国大学生课外学术科技作品竞赛</t>
  </si>
  <si>
    <r>
      <rPr>
        <sz val="11"/>
        <color theme="1"/>
        <rFont val="宋体"/>
        <charset val="134"/>
      </rPr>
      <t>第十九届</t>
    </r>
    <r>
      <rPr>
        <sz val="11"/>
        <color theme="1"/>
        <rFont val="Carlito"/>
        <charset val="134"/>
      </rPr>
      <t>/</t>
    </r>
    <r>
      <rPr>
        <sz val="11"/>
        <color theme="1"/>
        <rFont val="宋体"/>
        <charset val="134"/>
      </rPr>
      <t>省赛</t>
    </r>
  </si>
  <si>
    <t>王蕴勃</t>
  </si>
  <si>
    <t>吕思慧、董星驰、姜嘉怡、邹馨冉、关珺丹、杨晶晶、徐实</t>
  </si>
  <si>
    <t>朱思霖、连智华、陈财林</t>
  </si>
  <si>
    <t>R2025-012</t>
  </si>
  <si>
    <t>当圈层成为“围城”，青年白领为何越混越累?--基于3272样本的青年白领圈
层内耗的破解路径研究</t>
  </si>
  <si>
    <t>张佳艺</t>
  </si>
  <si>
    <t>戴佳琦、张馨月、王昕卉、王汉霖、张恒畅、刘华清、严怡婷</t>
  </si>
  <si>
    <t>连智华、赵伟晶、赖柯华</t>
  </si>
  <si>
    <t>R2025-013</t>
  </si>
  <si>
    <t>夜间经济消费场景“低转化率”困境与可持续价值重构路径研究----基于5省7市368个典型场景的实证分析</t>
  </si>
  <si>
    <t>苏俊翔、余心莹、李晨嘉、刘必璋、张雯婷、吴汐、李可欣</t>
  </si>
  <si>
    <t>吴丹丹、连智华、柳志鹏</t>
  </si>
  <si>
    <t>R2025-014</t>
  </si>
  <si>
    <t>青年“搭子文化”的兴起与亲密关系情感功能的替代机制研究---基于3010份跨区域样本的文化社会学考察</t>
  </si>
  <si>
    <t>高婷、詹佳雯、戴轩睿、陈佳慧、王雪如、苏银鸿、邵梓睿</t>
  </si>
  <si>
    <t>柳志鹏、林晨萍、连智华</t>
  </si>
  <si>
    <t>R2025-015</t>
  </si>
  <si>
    <t>奔赴县域,不止中转:基于6省12县“县漂”青年的跃迁逻辑与多元成长机制调查研究</t>
  </si>
  <si>
    <t>喻瑾宸、冯天瑞、陈奕君、张晗、林晖、林俊洋、于弋珂</t>
  </si>
  <si>
    <t>R2025-016</t>
  </si>
  <si>
    <t>从上头到上瘾”:基于2300份样本的青年微短剧沉迷机制与心理结构的实证研究</t>
  </si>
  <si>
    <t>方晓蕊</t>
  </si>
  <si>
    <t>张米乐、张芮宁、官珈印、张瞳、马心妍、毛海峰、郭丁萌</t>
  </si>
  <si>
    <t>连智华、周彩艳、丁家媛</t>
  </si>
  <si>
    <t>R2025-017</t>
  </si>
  <si>
    <t>沉没的人力资本、失联的生产力?基于8省211村老龄群体的结构性边缘化机制与再嵌入路径研究</t>
  </si>
  <si>
    <t>李杼静、陈卓玥、纪林芊芊、陈明康、周润泽、郑琢紫璇、韩晓荧</t>
  </si>
  <si>
    <t>连智华、陈斌、辛东亮</t>
  </si>
  <si>
    <t>R2025-018</t>
  </si>
  <si>
    <t>谁堵住了“最后一公里”?基于5361份样本的新能源汽车充电桩运营困境与智能化对策研究</t>
  </si>
  <si>
    <t>于水恋、陈才宇、徐香、任轶铉、余茵、姜莹莹、林珈宇</t>
  </si>
  <si>
    <t>赖柯华、连智华、朱思霖</t>
  </si>
  <si>
    <t>R2025-019</t>
  </si>
  <si>
    <r>
      <rPr>
        <sz val="10.95"/>
        <color rgb="FF0E0E0E"/>
        <rFont val="微软雅黑"/>
        <charset val="134"/>
      </rPr>
      <t>膜</t>
    </r>
    <r>
      <rPr>
        <sz val="10.95"/>
        <color rgb="FF0E0E0E"/>
        <rFont val="Arial"/>
        <charset val="134"/>
      </rPr>
      <t>”</t>
    </r>
    <r>
      <rPr>
        <sz val="10.95"/>
        <color rgb="FF0E0E0E"/>
        <rFont val="微软雅黑"/>
        <charset val="134"/>
      </rPr>
      <t>利前行</t>
    </r>
    <r>
      <rPr>
        <sz val="10.95"/>
        <color rgb="FF0E0E0E"/>
        <rFont val="Arial"/>
        <charset val="134"/>
      </rPr>
      <t>——CVD</t>
    </r>
    <r>
      <rPr>
        <sz val="10.95"/>
        <color rgb="FF0E0E0E"/>
        <rFont val="微软雅黑"/>
        <charset val="134"/>
      </rPr>
      <t>等离子体覆膜技术的领跑者</t>
    </r>
  </si>
  <si>
    <t>第十四届大学生“创业之星”评选</t>
  </si>
  <si>
    <t>第十四届</t>
  </si>
  <si>
    <t>R2025-020</t>
  </si>
  <si>
    <t>厦门五缘游艇文化品牌
策划书</t>
  </si>
  <si>
    <t>2025年全国高校商业精英挑战赛品牌策划竞赛</t>
  </si>
  <si>
    <r>
      <rPr>
        <sz val="11"/>
        <color theme="1"/>
        <rFont val="宋体"/>
        <charset val="134"/>
      </rPr>
      <t>第十三届</t>
    </r>
    <r>
      <rPr>
        <sz val="11"/>
        <color theme="1"/>
        <rFont val="Carlito"/>
        <charset val="134"/>
      </rPr>
      <t>/</t>
    </r>
    <r>
      <rPr>
        <sz val="11"/>
        <color theme="1"/>
        <rFont val="宋体"/>
        <charset val="134"/>
      </rPr>
      <t>国赛</t>
    </r>
  </si>
  <si>
    <t>马凌云</t>
  </si>
  <si>
    <t>张廉洛、汪雨洛、蓝嘉翔、朱凯烨</t>
  </si>
  <si>
    <t>R2025-021</t>
  </si>
  <si>
    <t>云玲珑品牌策划书</t>
  </si>
  <si>
    <t>林冰冰</t>
  </si>
  <si>
    <t>崔子晗、王若晗、袁若晗</t>
  </si>
  <si>
    <t>R2025-022</t>
  </si>
  <si>
    <t>米香漫卷山河秀、一口尝尽岁月悠----Myde 品牌策划书</t>
  </si>
  <si>
    <t>蔡嘉丽</t>
  </si>
  <si>
    <t>黄蕊、张秀丽、张颖、马依伶</t>
  </si>
  <si>
    <t>王静、黄洁</t>
  </si>
  <si>
    <t>R2025-023</t>
  </si>
  <si>
    <t>在厦有礼品牌策划书</t>
  </si>
  <si>
    <t>郑舜壬</t>
  </si>
  <si>
    <r>
      <rPr>
        <sz val="11"/>
        <color theme="1"/>
        <rFont val="宋体"/>
        <charset val="134"/>
      </rPr>
      <t>江董潞、卓飞儿、李胜蓝、俞璇</t>
    </r>
    <r>
      <rPr>
        <sz val="11"/>
        <color theme="1"/>
        <rFont val="Arial"/>
        <charset val="134"/>
      </rPr>
      <t xml:space="preserve">	</t>
    </r>
  </si>
  <si>
    <t>林皎、伍静</t>
  </si>
  <si>
    <t>R2025-024</t>
  </si>
  <si>
    <t>“酥心同愿,饼系情长”一黄来裕品牌策划书</t>
  </si>
  <si>
    <t>周澈</t>
  </si>
  <si>
    <t>王思瑶、谈冰玉、林泺欣、马心妍</t>
  </si>
  <si>
    <t>翁景德、王静</t>
  </si>
  <si>
    <t>R2025-025</t>
  </si>
  <si>
    <t>阿嬷绣品品牌策划书</t>
  </si>
  <si>
    <t>杨佳梁</t>
  </si>
  <si>
    <t>李玲玲、林恩欣、杨子游、蔡佳琳</t>
  </si>
  <si>
    <t>R2025-026</t>
  </si>
  <si>
    <t>贞锐品牌策划书</t>
  </si>
  <si>
    <t>洪柔欣</t>
  </si>
  <si>
    <t>昌月秋、林俊洋、胡朕恺、陈明康</t>
  </si>
  <si>
    <t>R2025-027</t>
  </si>
  <si>
    <t>佳庆品牌策划书</t>
  </si>
  <si>
    <t>曾嘉悦</t>
  </si>
  <si>
    <t>林佳怡、黄洁翔、杨晶晶</t>
  </si>
  <si>
    <t>黄辉、刘凤</t>
  </si>
  <si>
    <t>R2025-028</t>
  </si>
  <si>
    <t>黄则和品牌策划书</t>
  </si>
  <si>
    <t>李萍凤、魏静怡、庄云婷、李佳霓</t>
  </si>
  <si>
    <t>R2025-029</t>
  </si>
  <si>
    <t>《傣乡园品牌策划书》</t>
  </si>
  <si>
    <t>易玫汝</t>
  </si>
  <si>
    <t>卓步韩、孙诗盈、王子允、王梦盈</t>
  </si>
  <si>
    <t>R2025-030</t>
  </si>
  <si>
    <t xml:space="preserve">	鑫御煮食品品牌策划书</t>
  </si>
  <si>
    <t>秦梦</t>
  </si>
  <si>
    <t>黄思玲、杨景淇、黄宁馨、黄洁</t>
  </si>
  <si>
    <t>R2025-031</t>
  </si>
  <si>
    <t>香屿品牌策划书</t>
  </si>
  <si>
    <t>刘苏宁</t>
  </si>
  <si>
    <t>吴高捷、蔡媛、介佳宜</t>
  </si>
  <si>
    <t>黄辉、邱碧珍</t>
  </si>
  <si>
    <t>R2025-032</t>
  </si>
  <si>
    <t>郎中堂品牌策划书</t>
  </si>
  <si>
    <t>邹馨冉</t>
  </si>
  <si>
    <t>姚嘉爱、张子军、姜嘉怡、彭欣瑶</t>
  </si>
  <si>
    <t>R2025-033</t>
  </si>
  <si>
    <t>海丝古建，全民共护--基于4762份海丝三省传承推广世界建筑文化遗产调查</t>
  </si>
  <si>
    <t>第十五届“正大杯”全国大学生市场调查与分析大赛</t>
  </si>
  <si>
    <t>第十五届/国赛</t>
  </si>
  <si>
    <t>曾钎钎</t>
  </si>
  <si>
    <t>李玲玲、史玉帅、刘晓鹏、任家慧</t>
  </si>
  <si>
    <t>R2025-034</t>
  </si>
  <si>
    <t>AI技术赋能美术教育公平调查研究</t>
  </si>
  <si>
    <r>
      <rPr>
        <sz val="11"/>
        <color theme="1"/>
        <rFont val="宋体"/>
        <charset val="134"/>
      </rPr>
      <t>第十五届</t>
    </r>
    <r>
      <rPr>
        <sz val="11"/>
        <color theme="1"/>
        <rFont val="Carlito"/>
        <charset val="134"/>
      </rPr>
      <t>/</t>
    </r>
    <r>
      <rPr>
        <sz val="11"/>
        <color theme="1"/>
        <rFont val="宋体"/>
        <charset val="134"/>
      </rPr>
      <t>国赛</t>
    </r>
  </si>
  <si>
    <t>陈佳</t>
  </si>
  <si>
    <t>江雨菡、高明杰、罗雨晴、潘慧萱</t>
  </si>
  <si>
    <t>R2025-035</t>
  </si>
  <si>
    <t>五省联动，应急领航一基于五省八市1033份居民应急救援能力调研报告</t>
  </si>
  <si>
    <t>信怡婷</t>
  </si>
  <si>
    <t>方若茜、赵楠煜、尹梓轩、张恒</t>
  </si>
  <si>
    <t>R2025-036</t>
  </si>
  <si>
    <t>中学“郁”境一基于福建福州、厦门、漳州、泉州、宁德五地市4950份中学生调查问卷</t>
  </si>
  <si>
    <t>陈卓玥</t>
  </si>
  <si>
    <t>吴高捷,吴佳仪,施家清,吴婕</t>
  </si>
  <si>
    <t>R2025-037</t>
  </si>
  <si>
    <t>贡糖呈福运，非遗齿留香-历史怀旧情绪调节下非遗贡糖地域品牌形象对消费者购买态度的形成机制与影响路径探究</t>
  </si>
  <si>
    <t>昌月秋</t>
  </si>
  <si>
    <t>刘利,林珈宇,张雯婷,章碧怡</t>
  </si>
  <si>
    <t>朱郑雯，王静，
黄辉</t>
  </si>
  <si>
    <t>R2025-038</t>
  </si>
  <si>
    <t>福窑曲巷通幽处，半城烟雨半酒香--微醺经济下年轻群体白酒消费偏好与市场拓展策略研究</t>
  </si>
  <si>
    <t>詹含馨</t>
  </si>
  <si>
    <t>黄鸿飞,张耀植,陈颖馨,王无慧</t>
  </si>
  <si>
    <t>R2025-039</t>
  </si>
  <si>
    <t>智驱边界，AI博弈一基于5市14校大学生违规使用行为的驱动与演化探究</t>
  </si>
  <si>
    <r>
      <rPr>
        <sz val="11"/>
        <color theme="1"/>
        <rFont val="宋体"/>
        <charset val="134"/>
      </rPr>
      <t>第十五届</t>
    </r>
    <r>
      <rPr>
        <sz val="11"/>
        <color theme="1"/>
        <rFont val="Carlito"/>
        <charset val="134"/>
      </rPr>
      <t>/</t>
    </r>
    <r>
      <rPr>
        <sz val="11"/>
        <color theme="1"/>
        <rFont val="宋体"/>
        <charset val="134"/>
      </rPr>
      <t>省赛</t>
    </r>
  </si>
  <si>
    <t>詹梓儒</t>
  </si>
  <si>
    <t>李宇洁,卓俊斌,林煌,姚语晴</t>
  </si>
  <si>
    <t>廖伶欣，甘瑞春</t>
  </si>
  <si>
    <t>R2025-040</t>
  </si>
  <si>
    <t>数智福使者，繁英绽远洋:福建文旅数字化进程中虚拟推介官效能探究一基于4395名受众深度洞察视角</t>
  </si>
  <si>
    <t>尤明慧</t>
  </si>
  <si>
    <t>魏畅,李雯,李伟城,林旭耀</t>
  </si>
  <si>
    <t>王静，陈梦</t>
  </si>
  <si>
    <t>R2025-041</t>
  </si>
  <si>
    <t>满眼东方潮 盛世舞英歌:游客涉入度驱动下潮汕英歌舞价值共创协同演化机制研究</t>
  </si>
  <si>
    <t>黄蕊,张秀丽,张颖,马依伶</t>
  </si>
  <si>
    <t>王静，黄洁</t>
  </si>
  <si>
    <t>R2025-042</t>
  </si>
  <si>
    <t>东方美学一一基于国货化妆品品牌发展调查分析研究</t>
  </si>
  <si>
    <t>高馨予</t>
  </si>
  <si>
    <t>符隽竹,黄诗佳，马靖博，洪欣怡</t>
  </si>
  <si>
    <t>连忠兴</t>
  </si>
  <si>
    <t>R2025-043</t>
  </si>
  <si>
    <t>“闽”潮涌动一一福建旅游文化消费的现状剖析与发展新径</t>
  </si>
  <si>
    <t>谢心怡</t>
  </si>
  <si>
    <r>
      <rPr>
        <sz val="11"/>
        <color theme="1"/>
        <rFont val="宋体"/>
        <charset val="134"/>
      </rPr>
      <t>暨燃</t>
    </r>
    <r>
      <rPr>
        <sz val="11"/>
        <color theme="1"/>
        <rFont val="Carlito"/>
        <charset val="134"/>
      </rPr>
      <t xml:space="preserve"> </t>
    </r>
    <r>
      <rPr>
        <sz val="11"/>
        <color theme="1"/>
        <rFont val="宋体"/>
        <charset val="134"/>
      </rPr>
      <t>陈晓燕</t>
    </r>
    <r>
      <rPr>
        <sz val="11"/>
        <color theme="1"/>
        <rFont val="Carlito"/>
        <charset val="134"/>
      </rPr>
      <t>,</t>
    </r>
    <r>
      <rPr>
        <sz val="11"/>
        <color theme="1"/>
        <rFont val="宋体"/>
        <charset val="134"/>
      </rPr>
      <t>周怡欣</t>
    </r>
    <r>
      <rPr>
        <sz val="11"/>
        <color theme="1"/>
        <rFont val="Carlito"/>
        <charset val="134"/>
      </rPr>
      <t>,</t>
    </r>
    <r>
      <rPr>
        <sz val="11"/>
        <color theme="1"/>
        <rFont val="宋体"/>
        <charset val="134"/>
      </rPr>
      <t>许冰冰</t>
    </r>
  </si>
  <si>
    <t>R2025-044</t>
  </si>
  <si>
    <t>鼓浪屿事件造成的信誉危机:消费者对厦门旅游业满意度的真实调查</t>
  </si>
  <si>
    <t>朱雨欣</t>
  </si>
  <si>
    <r>
      <rPr>
        <sz val="11"/>
        <color theme="1"/>
        <rFont val="宋体"/>
        <charset val="134"/>
      </rPr>
      <t>邱雨桐</t>
    </r>
    <r>
      <rPr>
        <sz val="11"/>
        <color theme="1"/>
        <rFont val="Carlito"/>
        <charset val="134"/>
      </rPr>
      <t>,</t>
    </r>
    <r>
      <rPr>
        <sz val="11"/>
        <color theme="1"/>
        <rFont val="宋体"/>
        <charset val="134"/>
      </rPr>
      <t>沈淑娴</t>
    </r>
    <r>
      <rPr>
        <sz val="11"/>
        <color theme="1"/>
        <rFont val="Carlito"/>
        <charset val="134"/>
      </rPr>
      <t>,</t>
    </r>
    <r>
      <rPr>
        <sz val="11"/>
        <color theme="1"/>
        <rFont val="宋体"/>
        <charset val="134"/>
      </rPr>
      <t>马海花</t>
    </r>
  </si>
  <si>
    <t>王伟骏</t>
  </si>
  <si>
    <t>R2025-045</t>
  </si>
  <si>
    <t>从“不婚浪潮”解码成年人的价值坐标一基于2225个福建人的真实发声</t>
  </si>
  <si>
    <t>陆翮</t>
  </si>
  <si>
    <r>
      <rPr>
        <sz val="11"/>
        <color theme="1"/>
        <rFont val="宋体"/>
        <charset val="134"/>
      </rPr>
      <t>陈烨恒</t>
    </r>
    <r>
      <rPr>
        <sz val="11"/>
        <color theme="1"/>
        <rFont val="Carlito"/>
        <charset val="134"/>
      </rPr>
      <t>.</t>
    </r>
    <r>
      <rPr>
        <sz val="11"/>
        <color theme="1"/>
        <rFont val="宋体"/>
        <charset val="134"/>
      </rPr>
      <t>黄瑜嘉</t>
    </r>
    <r>
      <rPr>
        <sz val="11"/>
        <color theme="1"/>
        <rFont val="Carlito"/>
        <charset val="134"/>
      </rPr>
      <t>,</t>
    </r>
    <r>
      <rPr>
        <sz val="11"/>
        <color theme="1"/>
        <rFont val="宋体"/>
        <charset val="134"/>
      </rPr>
      <t>王美钰</t>
    </r>
    <r>
      <rPr>
        <sz val="11"/>
        <color theme="1"/>
        <rFont val="Carlito"/>
        <charset val="134"/>
      </rPr>
      <t>.</t>
    </r>
    <r>
      <rPr>
        <sz val="11"/>
        <color theme="1"/>
        <rFont val="宋体"/>
        <charset val="134"/>
      </rPr>
      <t>李炫妍</t>
    </r>
  </si>
  <si>
    <t>陈梦,王静</t>
  </si>
  <si>
    <t>R2025-046</t>
  </si>
  <si>
    <t>“颜”之有物?滤镜内外多模型驱动下福建省大学生容貌焦虑行为及缘由调查研究</t>
  </si>
  <si>
    <t>何一鸣</t>
  </si>
  <si>
    <r>
      <rPr>
        <sz val="11"/>
        <color theme="1"/>
        <rFont val="宋体"/>
        <charset val="134"/>
      </rPr>
      <t>张郁琦</t>
    </r>
    <r>
      <rPr>
        <sz val="11"/>
        <color theme="1"/>
        <rFont val="Carlito"/>
        <charset val="134"/>
      </rPr>
      <t>,</t>
    </r>
    <r>
      <rPr>
        <sz val="11"/>
        <color theme="1"/>
        <rFont val="宋体"/>
        <charset val="134"/>
      </rPr>
      <t>李悦彤</t>
    </r>
    <r>
      <rPr>
        <sz val="11"/>
        <color theme="1"/>
        <rFont val="Carlito"/>
        <charset val="134"/>
      </rPr>
      <t>,</t>
    </r>
    <r>
      <rPr>
        <sz val="11"/>
        <color theme="1"/>
        <rFont val="宋体"/>
        <charset val="134"/>
      </rPr>
      <t>许韬</t>
    </r>
    <r>
      <rPr>
        <sz val="11"/>
        <color theme="1"/>
        <rFont val="Carlito"/>
        <charset val="134"/>
      </rPr>
      <t>,</t>
    </r>
    <r>
      <rPr>
        <sz val="11"/>
        <color theme="1"/>
        <rFont val="宋体"/>
        <charset val="134"/>
      </rPr>
      <t>刘吴薇</t>
    </r>
  </si>
  <si>
    <t>陈梦,杜强国</t>
  </si>
  <si>
    <t>R2025-047</t>
  </si>
  <si>
    <t>八闽文旅短剧叙事特征洞察，激活旅游消费态度新动能基于3568位受访者的观看反馈</t>
  </si>
  <si>
    <t>杨冰宁</t>
  </si>
  <si>
    <r>
      <rPr>
        <sz val="11"/>
        <color theme="1"/>
        <rFont val="宋体"/>
        <charset val="134"/>
      </rPr>
      <t>高倩雯</t>
    </r>
    <r>
      <rPr>
        <sz val="11"/>
        <color theme="1"/>
        <rFont val="Carlito"/>
        <charset val="134"/>
      </rPr>
      <t>,</t>
    </r>
    <r>
      <rPr>
        <sz val="11"/>
        <color theme="1"/>
        <rFont val="宋体"/>
        <charset val="134"/>
      </rPr>
      <t>吴彤</t>
    </r>
    <r>
      <rPr>
        <sz val="11"/>
        <color theme="1"/>
        <rFont val="Carlito"/>
        <charset val="134"/>
      </rPr>
      <t>,</t>
    </r>
    <r>
      <rPr>
        <sz val="11"/>
        <color theme="1"/>
        <rFont val="宋体"/>
        <charset val="134"/>
      </rPr>
      <t>黄婧</t>
    </r>
    <r>
      <rPr>
        <sz val="11"/>
        <color theme="1"/>
        <rFont val="Carlito"/>
        <charset val="134"/>
      </rPr>
      <t>,</t>
    </r>
    <r>
      <rPr>
        <sz val="11"/>
        <color theme="1"/>
        <rFont val="宋体"/>
        <charset val="134"/>
      </rPr>
      <t>洪东明</t>
    </r>
  </si>
  <si>
    <t>王静,陈颂</t>
  </si>
  <si>
    <t>R2025-048</t>
  </si>
  <si>
    <t>“绒”情解码:Jellycat情绪消费的柔经济密码一基于聚类分析的Z世代情感基建研究</t>
  </si>
  <si>
    <t>袁敏</t>
  </si>
  <si>
    <r>
      <rPr>
        <sz val="11"/>
        <color theme="1"/>
        <rFont val="宋体"/>
        <charset val="134"/>
      </rPr>
      <t>陈玉华</t>
    </r>
    <r>
      <rPr>
        <sz val="11"/>
        <color theme="1"/>
        <rFont val="Carlito"/>
        <charset val="134"/>
      </rPr>
      <t>,</t>
    </r>
    <r>
      <rPr>
        <sz val="11"/>
        <color theme="1"/>
        <rFont val="宋体"/>
        <charset val="134"/>
      </rPr>
      <t>杨奕欣</t>
    </r>
    <r>
      <rPr>
        <sz val="11"/>
        <color theme="1"/>
        <rFont val="Carlito"/>
        <charset val="134"/>
      </rPr>
      <t>,</t>
    </r>
    <r>
      <rPr>
        <sz val="11"/>
        <color theme="1"/>
        <rFont val="宋体"/>
        <charset val="134"/>
      </rPr>
      <t>高诗毓</t>
    </r>
    <r>
      <rPr>
        <sz val="11"/>
        <color theme="1"/>
        <rFont val="Carlito"/>
        <charset val="134"/>
      </rPr>
      <t>.</t>
    </r>
    <r>
      <rPr>
        <sz val="11"/>
        <color theme="1"/>
        <rFont val="宋体"/>
        <charset val="134"/>
      </rPr>
      <t>潘思颖</t>
    </r>
  </si>
  <si>
    <t>王俊</t>
  </si>
  <si>
    <t>R2025-049</t>
  </si>
  <si>
    <t>虾观数变，鲜见未来厦漳地区虾产品市场分析和消费者偏好</t>
  </si>
  <si>
    <t>陈夕梦</t>
  </si>
  <si>
    <r>
      <rPr>
        <sz val="11"/>
        <color theme="1"/>
        <rFont val="宋体"/>
        <charset val="134"/>
      </rPr>
      <t>李静雯</t>
    </r>
    <r>
      <rPr>
        <sz val="11"/>
        <color theme="1"/>
        <rFont val="Carlito"/>
        <charset val="134"/>
      </rPr>
      <t>,</t>
    </r>
    <r>
      <rPr>
        <sz val="11"/>
        <color theme="1"/>
        <rFont val="宋体"/>
        <charset val="134"/>
      </rPr>
      <t>王一凡</t>
    </r>
    <r>
      <rPr>
        <sz val="11"/>
        <color theme="1"/>
        <rFont val="Carlito"/>
        <charset val="134"/>
      </rPr>
      <t>,</t>
    </r>
    <r>
      <rPr>
        <sz val="11"/>
        <color theme="1"/>
        <rFont val="宋体"/>
        <charset val="134"/>
      </rPr>
      <t>洪静怡</t>
    </r>
    <r>
      <rPr>
        <sz val="11"/>
        <color theme="1"/>
        <rFont val="Carlito"/>
        <charset val="134"/>
      </rPr>
      <t>,</t>
    </r>
    <r>
      <rPr>
        <sz val="11"/>
        <color theme="1"/>
        <rFont val="宋体"/>
        <charset val="134"/>
      </rPr>
      <t>毛海峰</t>
    </r>
  </si>
  <si>
    <t>游俊雄,何娜</t>
  </si>
  <si>
    <t>R2025-050</t>
  </si>
  <si>
    <t>解码鼓浪屿:基于SOR理论的服务质量提升与品牌形象塑造研究</t>
  </si>
  <si>
    <t>李梓荣</t>
  </si>
  <si>
    <r>
      <rPr>
        <sz val="11"/>
        <color theme="1"/>
        <rFont val="宋体"/>
        <charset val="134"/>
      </rPr>
      <t>李松漂</t>
    </r>
    <r>
      <rPr>
        <sz val="11"/>
        <color theme="1"/>
        <rFont val="Carlito"/>
        <charset val="134"/>
      </rPr>
      <t>,</t>
    </r>
    <r>
      <rPr>
        <sz val="11"/>
        <color theme="1"/>
        <rFont val="宋体"/>
        <charset val="134"/>
      </rPr>
      <t>董姿含</t>
    </r>
    <r>
      <rPr>
        <sz val="11"/>
        <color theme="1"/>
        <rFont val="Carlito"/>
        <charset val="134"/>
      </rPr>
      <t>,</t>
    </r>
    <r>
      <rPr>
        <sz val="11"/>
        <color theme="1"/>
        <rFont val="宋体"/>
        <charset val="134"/>
      </rPr>
      <t>许思琦</t>
    </r>
    <r>
      <rPr>
        <sz val="11"/>
        <color theme="1"/>
        <rFont val="Carlito"/>
        <charset val="134"/>
      </rPr>
      <t>,</t>
    </r>
    <r>
      <rPr>
        <sz val="11"/>
        <color theme="1"/>
        <rFont val="宋体"/>
        <charset val="134"/>
      </rPr>
      <t>王烨</t>
    </r>
  </si>
  <si>
    <t>R2025-051</t>
  </si>
  <si>
    <t>“轻”享粤味,“包"罗健康--关于轻食包子市场消费者特征及消费者购决策的影响因素探究--以广东省为例-</t>
  </si>
  <si>
    <t>王媛媛</t>
  </si>
  <si>
    <r>
      <rPr>
        <sz val="11"/>
        <color theme="1"/>
        <rFont val="宋体"/>
        <charset val="134"/>
      </rPr>
      <t>姚东妮</t>
    </r>
    <r>
      <rPr>
        <sz val="11"/>
        <color theme="1"/>
        <rFont val="Carlito"/>
        <charset val="134"/>
      </rPr>
      <t>,</t>
    </r>
    <r>
      <rPr>
        <sz val="11"/>
        <color theme="1"/>
        <rFont val="宋体"/>
        <charset val="134"/>
      </rPr>
      <t>黄思晓</t>
    </r>
    <r>
      <rPr>
        <sz val="11"/>
        <color theme="1"/>
        <rFont val="Carlito"/>
        <charset val="134"/>
      </rPr>
      <t>,</t>
    </r>
    <r>
      <rPr>
        <sz val="11"/>
        <color theme="1"/>
        <rFont val="宋体"/>
        <charset val="134"/>
      </rPr>
      <t>何佳瑜</t>
    </r>
    <r>
      <rPr>
        <sz val="11"/>
        <color theme="1"/>
        <rFont val="Carlito"/>
        <charset val="134"/>
      </rPr>
      <t>,</t>
    </r>
    <r>
      <rPr>
        <sz val="11"/>
        <color theme="1"/>
        <rFont val="宋体"/>
        <charset val="134"/>
      </rPr>
      <t>李宇鸿</t>
    </r>
  </si>
  <si>
    <t>R2025-052</t>
  </si>
  <si>
    <t>数海云航-助力中国品牌一站式跨境的领航者</t>
  </si>
  <si>
    <t>2025年大学生创新创业训练计划</t>
  </si>
  <si>
    <r>
      <rPr>
        <sz val="11"/>
        <color theme="1"/>
        <rFont val="宋体"/>
        <charset val="134"/>
      </rPr>
      <t>王雨菁</t>
    </r>
    <r>
      <rPr>
        <sz val="11"/>
        <color theme="1"/>
        <rFont val="Carlito"/>
        <charset val="134"/>
      </rPr>
      <t>/ADV21039,</t>
    </r>
    <r>
      <rPr>
        <sz val="11"/>
        <color theme="1"/>
        <rFont val="宋体"/>
        <charset val="134"/>
      </rPr>
      <t>张佳艺</t>
    </r>
    <r>
      <rPr>
        <sz val="11"/>
        <color theme="1"/>
        <rFont val="Carlito"/>
        <charset val="134"/>
      </rPr>
      <t>/IBT23124,</t>
    </r>
    <r>
      <rPr>
        <sz val="11"/>
        <color theme="1"/>
        <rFont val="宋体"/>
        <charset val="134"/>
      </rPr>
      <t>陈卓玥</t>
    </r>
    <r>
      <rPr>
        <sz val="11"/>
        <color theme="1"/>
        <rFont val="Carlito"/>
        <charset val="134"/>
      </rPr>
      <t>/EMB23032,</t>
    </r>
    <r>
      <rPr>
        <sz val="11"/>
        <color theme="1"/>
        <rFont val="宋体"/>
        <charset val="134"/>
      </rPr>
      <t>林晖</t>
    </r>
    <r>
      <rPr>
        <sz val="11"/>
        <color theme="1"/>
        <rFont val="Carlito"/>
        <charset val="134"/>
      </rPr>
      <t>/WSE22006,</t>
    </r>
    <r>
      <rPr>
        <sz val="11"/>
        <color theme="1"/>
        <rFont val="宋体"/>
        <charset val="134"/>
      </rPr>
      <t>詹含馨</t>
    </r>
    <r>
      <rPr>
        <sz val="11"/>
        <color theme="1"/>
        <rFont val="Carlito"/>
        <charset val="134"/>
      </rPr>
      <t>/INB23030,</t>
    </r>
    <r>
      <rPr>
        <sz val="11"/>
        <color theme="1"/>
        <rFont val="宋体"/>
        <charset val="134"/>
      </rPr>
      <t>徐香</t>
    </r>
    <r>
      <rPr>
        <sz val="11"/>
        <color theme="1"/>
        <rFont val="Carlito"/>
        <charset val="134"/>
      </rPr>
      <t>/INB23078,</t>
    </r>
    <r>
      <rPr>
        <sz val="11"/>
        <color theme="1"/>
        <rFont val="宋体"/>
        <charset val="134"/>
      </rPr>
      <t>田晓琳</t>
    </r>
    <r>
      <rPr>
        <sz val="11"/>
        <color theme="1"/>
        <rFont val="Carlito"/>
        <charset val="134"/>
      </rPr>
      <t>/MKT24051,</t>
    </r>
    <r>
      <rPr>
        <sz val="11"/>
        <color theme="1"/>
        <rFont val="宋体"/>
        <charset val="134"/>
      </rPr>
      <t>李雨泽</t>
    </r>
    <r>
      <rPr>
        <sz val="11"/>
        <color theme="1"/>
        <rFont val="Carlito"/>
        <charset val="134"/>
      </rPr>
      <t>/FIN23078</t>
    </r>
  </si>
  <si>
    <t>连智华,吴丹丹,邵长茹（校外）</t>
  </si>
  <si>
    <t>R2025-053</t>
  </si>
  <si>
    <t>植此“添”韵——开创天然植物源食品添加剂新纪元</t>
  </si>
  <si>
    <t>詹佳雯</t>
  </si>
  <si>
    <r>
      <rPr>
        <sz val="11"/>
        <color theme="1"/>
        <rFont val="宋体"/>
        <charset val="134"/>
      </rPr>
      <t>柴若瑶</t>
    </r>
    <r>
      <rPr>
        <sz val="11"/>
        <color theme="1"/>
        <rFont val="Carlito"/>
        <charset val="134"/>
      </rPr>
      <t>/MKT22065,</t>
    </r>
    <r>
      <rPr>
        <sz val="11"/>
        <color theme="1"/>
        <rFont val="宋体"/>
        <charset val="134"/>
      </rPr>
      <t>任轶铉</t>
    </r>
    <r>
      <rPr>
        <sz val="11"/>
        <color theme="1"/>
        <rFont val="Carlito"/>
        <charset val="134"/>
      </rPr>
      <t>/IBT23080,</t>
    </r>
    <r>
      <rPr>
        <sz val="11"/>
        <color theme="1"/>
        <rFont val="宋体"/>
        <charset val="134"/>
      </rPr>
      <t>冯天瑞</t>
    </r>
    <r>
      <rPr>
        <sz val="11"/>
        <color theme="1"/>
        <rFont val="Carlito"/>
        <charset val="134"/>
      </rPr>
      <t>/IBT23086,</t>
    </r>
    <r>
      <rPr>
        <sz val="11"/>
        <color theme="1"/>
        <rFont val="宋体"/>
        <charset val="134"/>
      </rPr>
      <t>张晗</t>
    </r>
    <r>
      <rPr>
        <sz val="11"/>
        <color theme="1"/>
        <rFont val="Carlito"/>
        <charset val="134"/>
      </rPr>
      <t>/INB23029,</t>
    </r>
    <r>
      <rPr>
        <sz val="11"/>
        <color theme="1"/>
        <rFont val="宋体"/>
        <charset val="134"/>
      </rPr>
      <t>杨采宁</t>
    </r>
    <r>
      <rPr>
        <sz val="11"/>
        <color theme="1"/>
        <rFont val="Carlito"/>
        <charset val="134"/>
      </rPr>
      <t>/ACC23113,</t>
    </r>
    <r>
      <rPr>
        <sz val="11"/>
        <color theme="1"/>
        <rFont val="宋体"/>
        <charset val="134"/>
      </rPr>
      <t>马心妍</t>
    </r>
    <r>
      <rPr>
        <sz val="11"/>
        <color theme="1"/>
        <rFont val="Carlito"/>
        <charset val="134"/>
      </rPr>
      <t>/IBT23095,</t>
    </r>
    <r>
      <rPr>
        <sz val="11"/>
        <color theme="1"/>
        <rFont val="宋体"/>
        <charset val="134"/>
      </rPr>
      <t>吴思妍</t>
    </r>
    <r>
      <rPr>
        <sz val="11"/>
        <color theme="1"/>
        <rFont val="Carlito"/>
        <charset val="134"/>
      </rPr>
      <t>/IBT24104,</t>
    </r>
    <r>
      <rPr>
        <sz val="11"/>
        <color theme="1"/>
        <rFont val="宋体"/>
        <charset val="134"/>
      </rPr>
      <t>汤锋林</t>
    </r>
    <r>
      <rPr>
        <sz val="11"/>
        <color theme="1"/>
        <rFont val="Carlito"/>
        <charset val="134"/>
      </rPr>
      <t>/SWE24052</t>
    </r>
  </si>
  <si>
    <t>连智华,周彩艳,刘舒霖（校外）</t>
  </si>
  <si>
    <t>R2025-054</t>
  </si>
  <si>
    <t>南洋绮梦映华夏娘惹华彩映鲤城</t>
  </si>
  <si>
    <r>
      <rPr>
        <sz val="11"/>
        <color theme="1"/>
        <rFont val="宋体"/>
        <charset val="134"/>
      </rPr>
      <t>黄蕊</t>
    </r>
    <r>
      <rPr>
        <sz val="11"/>
        <color theme="1"/>
        <rFont val="Carlito"/>
        <charset val="134"/>
      </rPr>
      <t>/MKT23014,</t>
    </r>
    <r>
      <rPr>
        <sz val="11"/>
        <color theme="1"/>
        <rFont val="宋体"/>
        <charset val="134"/>
      </rPr>
      <t>马依伶</t>
    </r>
    <r>
      <rPr>
        <sz val="11"/>
        <color theme="1"/>
        <rFont val="Carlito"/>
        <charset val="134"/>
      </rPr>
      <t>/MKT23092,</t>
    </r>
    <r>
      <rPr>
        <sz val="11"/>
        <color theme="1"/>
        <rFont val="宋体"/>
        <charset val="134"/>
      </rPr>
      <t>张秀丽</t>
    </r>
    <r>
      <rPr>
        <sz val="11"/>
        <color theme="1"/>
        <rFont val="Carlito"/>
        <charset val="134"/>
      </rPr>
      <t>/MKT23039,</t>
    </r>
    <r>
      <rPr>
        <sz val="11"/>
        <color theme="1"/>
        <rFont val="宋体"/>
        <charset val="134"/>
      </rPr>
      <t>张颖</t>
    </r>
    <r>
      <rPr>
        <sz val="11"/>
        <color theme="1"/>
        <rFont val="Carlito"/>
        <charset val="134"/>
      </rPr>
      <t>/MKT23006</t>
    </r>
  </si>
  <si>
    <t>戴昕昕,王静</t>
  </si>
  <si>
    <t>R2025-055</t>
  </si>
  <si>
    <t>“茗”中注定-新式茶饮一站式服务的开拓者</t>
  </si>
  <si>
    <t>李柕静</t>
  </si>
  <si>
    <r>
      <rPr>
        <sz val="11"/>
        <color theme="1"/>
        <rFont val="宋体"/>
        <charset val="134"/>
      </rPr>
      <t>王熙杰</t>
    </r>
    <r>
      <rPr>
        <sz val="11"/>
        <color theme="1"/>
        <rFont val="Carlito"/>
        <charset val="134"/>
      </rPr>
      <t>/MDA21052,</t>
    </r>
    <r>
      <rPr>
        <sz val="11"/>
        <color theme="1"/>
        <rFont val="宋体"/>
        <charset val="134"/>
      </rPr>
      <t>陈奕君</t>
    </r>
    <r>
      <rPr>
        <sz val="11"/>
        <color theme="1"/>
        <rFont val="Carlito"/>
        <charset val="134"/>
      </rPr>
      <t>/MDA21052,</t>
    </r>
    <r>
      <rPr>
        <sz val="11"/>
        <color theme="1"/>
        <rFont val="宋体"/>
        <charset val="134"/>
      </rPr>
      <t>陈梓涵</t>
    </r>
    <r>
      <rPr>
        <sz val="11"/>
        <color theme="1"/>
        <rFont val="Carlito"/>
        <charset val="134"/>
      </rPr>
      <t>/OIE22014,</t>
    </r>
    <r>
      <rPr>
        <sz val="11"/>
        <color theme="1"/>
        <rFont val="宋体"/>
        <charset val="134"/>
      </rPr>
      <t>刘雨洁</t>
    </r>
    <r>
      <rPr>
        <sz val="11"/>
        <color theme="1"/>
        <rFont val="Carlito"/>
        <charset val="134"/>
      </rPr>
      <t>/IBT22072,</t>
    </r>
    <r>
      <rPr>
        <sz val="11"/>
        <color theme="1"/>
        <rFont val="宋体"/>
        <charset val="134"/>
      </rPr>
      <t>陈翊洋</t>
    </r>
    <r>
      <rPr>
        <sz val="11"/>
        <color theme="1"/>
        <rFont val="Carlito"/>
        <charset val="134"/>
      </rPr>
      <t>/QUS22011,</t>
    </r>
    <r>
      <rPr>
        <sz val="11"/>
        <color theme="1"/>
        <rFont val="宋体"/>
        <charset val="134"/>
      </rPr>
      <t>曹悫</t>
    </r>
    <r>
      <rPr>
        <sz val="11"/>
        <color theme="1"/>
        <rFont val="Carlito"/>
        <charset val="134"/>
      </rPr>
      <t>/CIE22079,</t>
    </r>
    <r>
      <rPr>
        <sz val="11"/>
        <color theme="1"/>
        <rFont val="宋体"/>
        <charset val="134"/>
      </rPr>
      <t>任轶铉</t>
    </r>
    <r>
      <rPr>
        <sz val="11"/>
        <color theme="1"/>
        <rFont val="Carlito"/>
        <charset val="134"/>
      </rPr>
      <t>/IBT23080,</t>
    </r>
    <r>
      <rPr>
        <sz val="11"/>
        <color theme="1"/>
        <rFont val="宋体"/>
        <charset val="134"/>
      </rPr>
      <t>甘韬炜</t>
    </r>
    <r>
      <rPr>
        <sz val="11"/>
        <color theme="1"/>
        <rFont val="Carlito"/>
        <charset val="134"/>
      </rPr>
      <t>/IBT23031,</t>
    </r>
    <r>
      <rPr>
        <sz val="11"/>
        <color theme="1"/>
        <rFont val="宋体"/>
        <charset val="134"/>
      </rPr>
      <t>郭欣果</t>
    </r>
    <r>
      <rPr>
        <sz val="11"/>
        <color theme="1"/>
        <rFont val="Carlito"/>
        <charset val="134"/>
      </rPr>
      <t>/IBT24024</t>
    </r>
  </si>
  <si>
    <t>林龙镔,连智华,叶泽楠（校外）</t>
  </si>
  <si>
    <t>R2025-056</t>
  </si>
  <si>
    <t>山河无恙-引领生态环境数智监测的新纪元</t>
  </si>
  <si>
    <t>陈奕君</t>
  </si>
  <si>
    <r>
      <rPr>
        <sz val="11"/>
        <color theme="1"/>
        <rFont val="宋体"/>
        <charset val="134"/>
      </rPr>
      <t>王熙杰</t>
    </r>
    <r>
      <rPr>
        <sz val="11"/>
        <color theme="1"/>
        <rFont val="Carlito"/>
        <charset val="134"/>
      </rPr>
      <t>/MDA21052,</t>
    </r>
    <r>
      <rPr>
        <sz val="11"/>
        <color theme="1"/>
        <rFont val="宋体"/>
        <charset val="134"/>
      </rPr>
      <t>刘雨洁</t>
    </r>
    <r>
      <rPr>
        <sz val="11"/>
        <color theme="1"/>
        <rFont val="Carlito"/>
        <charset val="134"/>
      </rPr>
      <t>/IBT22072,</t>
    </r>
    <r>
      <rPr>
        <sz val="11"/>
        <color theme="1"/>
        <rFont val="宋体"/>
        <charset val="134"/>
      </rPr>
      <t>鲍嘉怡</t>
    </r>
    <r>
      <rPr>
        <sz val="11"/>
        <color theme="1"/>
        <rFont val="Carlito"/>
        <charset val="134"/>
      </rPr>
      <t>/FNM22028,</t>
    </r>
    <r>
      <rPr>
        <sz val="11"/>
        <color theme="1"/>
        <rFont val="宋体"/>
        <charset val="134"/>
      </rPr>
      <t>姜嘉怡</t>
    </r>
    <r>
      <rPr>
        <sz val="11"/>
        <color theme="1"/>
        <rFont val="Carlito"/>
        <charset val="134"/>
      </rPr>
      <t>/IBT23065,</t>
    </r>
    <r>
      <rPr>
        <sz val="11"/>
        <color theme="1"/>
        <rFont val="宋体"/>
        <charset val="134"/>
      </rPr>
      <t>官珈印</t>
    </r>
    <r>
      <rPr>
        <sz val="11"/>
        <color theme="1"/>
        <rFont val="Carlito"/>
        <charset val="134"/>
      </rPr>
      <t>/IBT23065,</t>
    </r>
    <r>
      <rPr>
        <sz val="11"/>
        <color theme="1"/>
        <rFont val="宋体"/>
        <charset val="134"/>
      </rPr>
      <t>张瞳</t>
    </r>
    <r>
      <rPr>
        <sz val="11"/>
        <color theme="1"/>
        <rFont val="Carlito"/>
        <charset val="134"/>
      </rPr>
      <t>,</t>
    </r>
    <r>
      <rPr>
        <sz val="11"/>
        <color theme="1"/>
        <rFont val="宋体"/>
        <charset val="134"/>
      </rPr>
      <t>陈明康</t>
    </r>
    <r>
      <rPr>
        <sz val="11"/>
        <color theme="1"/>
        <rFont val="Carlito"/>
        <charset val="134"/>
      </rPr>
      <t>/MKT24066,</t>
    </r>
    <r>
      <rPr>
        <sz val="11"/>
        <color theme="1"/>
        <rFont val="宋体"/>
        <charset val="134"/>
      </rPr>
      <t>郭丁萌</t>
    </r>
    <r>
      <rPr>
        <sz val="11"/>
        <color theme="1"/>
        <rFont val="Carlito"/>
        <charset val="134"/>
      </rPr>
      <t>/IBT24111</t>
    </r>
  </si>
  <si>
    <t>连智华,陈忠莺（校外）</t>
  </si>
  <si>
    <t>R2025-057</t>
  </si>
  <si>
    <t>一种基于MCM技术的天然气热值仪研究</t>
  </si>
  <si>
    <r>
      <rPr>
        <sz val="11"/>
        <color theme="1"/>
        <rFont val="宋体"/>
        <charset val="134"/>
      </rPr>
      <t>缪政宸</t>
    </r>
    <r>
      <rPr>
        <sz val="11"/>
        <color theme="1"/>
        <rFont val="Carlito"/>
        <charset val="134"/>
      </rPr>
      <t>/MDA22038,</t>
    </r>
    <r>
      <rPr>
        <sz val="11"/>
        <color theme="1"/>
        <rFont val="宋体"/>
        <charset val="134"/>
      </rPr>
      <t>邹馨冉</t>
    </r>
    <r>
      <rPr>
        <sz val="11"/>
        <color theme="1"/>
        <rFont val="Carlito"/>
        <charset val="134"/>
      </rPr>
      <t>/INB23038,</t>
    </r>
    <r>
      <rPr>
        <sz val="11"/>
        <color theme="1"/>
        <rFont val="宋体"/>
        <charset val="134"/>
      </rPr>
      <t>周茜睿</t>
    </r>
    <r>
      <rPr>
        <sz val="11"/>
        <color theme="1"/>
        <rFont val="Carlito"/>
        <charset val="134"/>
      </rPr>
      <t>/IBT23012,</t>
    </r>
    <r>
      <rPr>
        <sz val="11"/>
        <color theme="1"/>
        <rFont val="宋体"/>
        <charset val="134"/>
      </rPr>
      <t>宋菁菁</t>
    </r>
    <r>
      <rPr>
        <sz val="11"/>
        <color theme="1"/>
        <rFont val="Carlito"/>
        <charset val="134"/>
      </rPr>
      <t>/FNM22033,</t>
    </r>
    <r>
      <rPr>
        <sz val="11"/>
        <color theme="1"/>
        <rFont val="宋体"/>
        <charset val="134"/>
      </rPr>
      <t>王思瑶</t>
    </r>
    <r>
      <rPr>
        <sz val="11"/>
        <color theme="1"/>
        <rFont val="Carlito"/>
        <charset val="134"/>
      </rPr>
      <t>/ADV22002,</t>
    </r>
    <r>
      <rPr>
        <sz val="11"/>
        <color theme="1"/>
        <rFont val="宋体"/>
        <charset val="134"/>
      </rPr>
      <t>张涵</t>
    </r>
    <r>
      <rPr>
        <sz val="11"/>
        <color theme="1"/>
        <rFont val="Carlito"/>
        <charset val="134"/>
      </rPr>
      <t>/MDA22014,</t>
    </r>
    <r>
      <rPr>
        <sz val="11"/>
        <color theme="1"/>
        <rFont val="宋体"/>
        <charset val="134"/>
      </rPr>
      <t>刘浩君</t>
    </r>
    <r>
      <rPr>
        <sz val="11"/>
        <color theme="1"/>
        <rFont val="Carlito"/>
        <charset val="134"/>
      </rPr>
      <t>/MKTU24022,</t>
    </r>
    <r>
      <rPr>
        <sz val="11"/>
        <color theme="1"/>
        <rFont val="宋体"/>
        <charset val="134"/>
      </rPr>
      <t>董凯文</t>
    </r>
    <r>
      <rPr>
        <sz val="11"/>
        <color theme="1"/>
        <rFont val="Carlito"/>
        <charset val="134"/>
      </rPr>
      <t>/INB24048</t>
    </r>
  </si>
  <si>
    <t>吴丹丹,王红旗（校外）</t>
  </si>
  <si>
    <t>R2025-058</t>
  </si>
  <si>
    <t>智链全球——海外电商全流程数字化的服务专家</t>
  </si>
  <si>
    <t>林晖</t>
  </si>
  <si>
    <r>
      <rPr>
        <sz val="11"/>
        <color theme="1"/>
        <rFont val="宋体"/>
        <charset val="134"/>
      </rPr>
      <t>余心莹</t>
    </r>
    <r>
      <rPr>
        <sz val="11"/>
        <color theme="1"/>
        <rFont val="Carlito"/>
        <charset val="134"/>
      </rPr>
      <t>/IBT23103,</t>
    </r>
    <r>
      <rPr>
        <sz val="11"/>
        <color theme="1"/>
        <rFont val="宋体"/>
        <charset val="134"/>
      </rPr>
      <t>方晓蕊</t>
    </r>
    <r>
      <rPr>
        <sz val="11"/>
        <color theme="1"/>
        <rFont val="Carlito"/>
        <charset val="134"/>
      </rPr>
      <t>/MKT23001,</t>
    </r>
    <r>
      <rPr>
        <sz val="11"/>
        <color theme="1"/>
        <rFont val="宋体"/>
        <charset val="134"/>
      </rPr>
      <t>于水恋</t>
    </r>
    <r>
      <rPr>
        <sz val="11"/>
        <color theme="1"/>
        <rFont val="Carlito"/>
        <charset val="134"/>
      </rPr>
      <t>/IBT23084,</t>
    </r>
    <r>
      <rPr>
        <sz val="11"/>
        <color theme="1"/>
        <rFont val="宋体"/>
        <charset val="134"/>
      </rPr>
      <t>张恒畅</t>
    </r>
    <r>
      <rPr>
        <sz val="11"/>
        <color theme="1"/>
        <rFont val="Carlito"/>
        <charset val="134"/>
      </rPr>
      <t>/IBT24015,</t>
    </r>
    <r>
      <rPr>
        <sz val="11"/>
        <color theme="1"/>
        <rFont val="宋体"/>
        <charset val="134"/>
      </rPr>
      <t>周润泽</t>
    </r>
    <r>
      <rPr>
        <sz val="11"/>
        <color theme="1"/>
        <rFont val="Carlito"/>
        <charset val="134"/>
      </rPr>
      <t>/IBT24119,</t>
    </r>
    <r>
      <rPr>
        <sz val="11"/>
        <color theme="1"/>
        <rFont val="宋体"/>
        <charset val="134"/>
      </rPr>
      <t>林炜</t>
    </r>
    <r>
      <rPr>
        <sz val="11"/>
        <color theme="1"/>
        <rFont val="Carlito"/>
        <charset val="134"/>
      </rPr>
      <t>/MKT24010,</t>
    </r>
    <r>
      <rPr>
        <sz val="11"/>
        <color theme="1"/>
        <rFont val="宋体"/>
        <charset val="134"/>
      </rPr>
      <t>吴蕊芬</t>
    </r>
    <r>
      <rPr>
        <sz val="11"/>
        <color theme="1"/>
        <rFont val="Carlito"/>
        <charset val="134"/>
      </rPr>
      <t>/IBT24089,</t>
    </r>
    <r>
      <rPr>
        <sz val="11"/>
        <color theme="1"/>
        <rFont val="宋体"/>
        <charset val="134"/>
      </rPr>
      <t>郭锦杭</t>
    </r>
    <r>
      <rPr>
        <sz val="11"/>
        <color theme="1"/>
        <rFont val="Carlito"/>
        <charset val="134"/>
      </rPr>
      <t>/INB24079,</t>
    </r>
    <r>
      <rPr>
        <sz val="11"/>
        <color theme="1"/>
        <rFont val="宋体"/>
        <charset val="134"/>
      </rPr>
      <t>苏俊翔</t>
    </r>
    <r>
      <rPr>
        <sz val="11"/>
        <color theme="1"/>
        <rFont val="Carlito"/>
        <charset val="134"/>
      </rPr>
      <t>/CME22027</t>
    </r>
  </si>
  <si>
    <t>连智华,周彩艳,陈劲平（校外）</t>
  </si>
  <si>
    <t>R2025-059</t>
  </si>
  <si>
    <t>聚陶科技-P-CVD等离子体渗陶覆膜技术的领跑者</t>
  </si>
  <si>
    <t>冯天瑞</t>
  </si>
  <si>
    <r>
      <rPr>
        <sz val="11"/>
        <color theme="1"/>
        <rFont val="宋体"/>
        <charset val="134"/>
      </rPr>
      <t>李杼静</t>
    </r>
    <r>
      <rPr>
        <sz val="11"/>
        <color theme="1"/>
        <rFont val="Carlito"/>
        <charset val="134"/>
      </rPr>
      <t>/MKT22035,</t>
    </r>
    <r>
      <rPr>
        <sz val="11"/>
        <color theme="1"/>
        <rFont val="宋体"/>
        <charset val="134"/>
      </rPr>
      <t>余心莹</t>
    </r>
    <r>
      <rPr>
        <sz val="11"/>
        <color theme="1"/>
        <rFont val="Carlito"/>
        <charset val="134"/>
      </rPr>
      <t>/IBT23103,</t>
    </r>
    <r>
      <rPr>
        <sz val="11"/>
        <color theme="1"/>
        <rFont val="宋体"/>
        <charset val="134"/>
      </rPr>
      <t>蓝嘉翔</t>
    </r>
    <r>
      <rPr>
        <sz val="11"/>
        <color theme="1"/>
        <rFont val="Carlito"/>
        <charset val="134"/>
      </rPr>
      <t>/MKT23022,</t>
    </r>
    <r>
      <rPr>
        <sz val="11"/>
        <color theme="1"/>
        <rFont val="宋体"/>
        <charset val="134"/>
      </rPr>
      <t>邵梓瑞</t>
    </r>
  </si>
  <si>
    <t>R2025-060</t>
  </si>
  <si>
    <t>大数据养老服务视阈下,康养中心的智慧养老服务体系构建研究</t>
  </si>
  <si>
    <r>
      <rPr>
        <sz val="11"/>
        <color theme="1"/>
        <rFont val="宋体"/>
        <charset val="134"/>
      </rPr>
      <t>陈之延</t>
    </r>
    <r>
      <rPr>
        <sz val="11"/>
        <color theme="1"/>
        <rFont val="Carlito"/>
        <charset val="134"/>
      </rPr>
      <t>/IBT22087,</t>
    </r>
    <r>
      <rPr>
        <sz val="11"/>
        <color theme="1"/>
        <rFont val="宋体"/>
        <charset val="134"/>
      </rPr>
      <t>章碧怡</t>
    </r>
    <r>
      <rPr>
        <sz val="11"/>
        <color theme="1"/>
        <rFont val="Carlito"/>
        <charset val="134"/>
      </rPr>
      <t>/IBT22066,</t>
    </r>
    <r>
      <rPr>
        <sz val="11"/>
        <color theme="1"/>
        <rFont val="宋体"/>
        <charset val="134"/>
      </rPr>
      <t>刘娴</t>
    </r>
    <r>
      <rPr>
        <sz val="11"/>
        <color theme="1"/>
        <rFont val="Carlito"/>
        <charset val="134"/>
      </rPr>
      <t>/IBT22074,</t>
    </r>
    <r>
      <rPr>
        <sz val="11"/>
        <color theme="1"/>
        <rFont val="宋体"/>
        <charset val="134"/>
      </rPr>
      <t>刘利</t>
    </r>
    <r>
      <rPr>
        <sz val="11"/>
        <color theme="1"/>
        <rFont val="Carlito"/>
        <charset val="134"/>
      </rPr>
      <t>/INB22098</t>
    </r>
  </si>
  <si>
    <t>林晨萍,朱郑雯</t>
  </si>
  <si>
    <t>R2025-061</t>
  </si>
  <si>
    <t>晋韵科素—打造研学旅行新业态</t>
  </si>
  <si>
    <r>
      <rPr>
        <sz val="11"/>
        <color theme="1"/>
        <rFont val="宋体"/>
        <charset val="134"/>
      </rPr>
      <t>刘晨旭</t>
    </r>
    <r>
      <rPr>
        <sz val="11"/>
        <color theme="1"/>
        <rFont val="Carlito"/>
        <charset val="134"/>
      </rPr>
      <t>/INB22053,</t>
    </r>
    <r>
      <rPr>
        <sz val="11"/>
        <color theme="1"/>
        <rFont val="宋体"/>
        <charset val="134"/>
      </rPr>
      <t>詹佳雯</t>
    </r>
    <r>
      <rPr>
        <sz val="11"/>
        <color theme="1"/>
        <rFont val="Carlito"/>
        <charset val="134"/>
      </rPr>
      <t>/MKT23088,</t>
    </r>
    <r>
      <rPr>
        <sz val="11"/>
        <color theme="1"/>
        <rFont val="宋体"/>
        <charset val="134"/>
      </rPr>
      <t>王希赛妮</t>
    </r>
    <r>
      <rPr>
        <sz val="11"/>
        <color theme="1"/>
        <rFont val="Carlito"/>
        <charset val="134"/>
      </rPr>
      <t>/FNM22046,</t>
    </r>
    <r>
      <rPr>
        <sz val="11"/>
        <color theme="1"/>
        <rFont val="宋体"/>
        <charset val="134"/>
      </rPr>
      <t>张雯婷</t>
    </r>
    <r>
      <rPr>
        <sz val="11"/>
        <color theme="1"/>
        <rFont val="Carlito"/>
        <charset val="134"/>
      </rPr>
      <t>/IBT24100,</t>
    </r>
    <r>
      <rPr>
        <sz val="11"/>
        <color theme="1"/>
        <rFont val="宋体"/>
        <charset val="134"/>
      </rPr>
      <t>卢博晨</t>
    </r>
    <r>
      <rPr>
        <sz val="11"/>
        <color theme="1"/>
        <rFont val="Carlito"/>
        <charset val="134"/>
      </rPr>
      <t>/MKT24091,</t>
    </r>
    <r>
      <rPr>
        <sz val="11"/>
        <color theme="1"/>
        <rFont val="宋体"/>
        <charset val="134"/>
      </rPr>
      <t>林珈宇</t>
    </r>
    <r>
      <rPr>
        <sz val="11"/>
        <color theme="1"/>
        <rFont val="Carlito"/>
        <charset val="134"/>
      </rPr>
      <t>/MKT24084,</t>
    </r>
    <r>
      <rPr>
        <sz val="11"/>
        <color theme="1"/>
        <rFont val="宋体"/>
        <charset val="134"/>
      </rPr>
      <t>戴佳琦</t>
    </r>
    <r>
      <rPr>
        <sz val="11"/>
        <color theme="1"/>
        <rFont val="Carlito"/>
        <charset val="134"/>
      </rPr>
      <t>/IBT23119,</t>
    </r>
    <r>
      <rPr>
        <sz val="11"/>
        <color theme="1"/>
        <rFont val="宋体"/>
        <charset val="134"/>
      </rPr>
      <t>陈哲煜</t>
    </r>
    <r>
      <rPr>
        <sz val="11"/>
        <color theme="1"/>
        <rFont val="Carlito"/>
        <charset val="134"/>
      </rPr>
      <t>/FIN23071</t>
    </r>
  </si>
  <si>
    <t>苏锦俊,辛东亮,梁嘉歆（校外）</t>
  </si>
  <si>
    <t>R2025-062</t>
  </si>
  <si>
    <t>文旅虚拟推介官“闽海川”对城市旅游品牌消费态度影响的研究</t>
  </si>
  <si>
    <r>
      <rPr>
        <sz val="11"/>
        <color theme="1"/>
        <rFont val="宋体"/>
        <charset val="134"/>
      </rPr>
      <t>陈子琴</t>
    </r>
    <r>
      <rPr>
        <sz val="11"/>
        <color theme="1"/>
        <rFont val="Carlito"/>
        <charset val="134"/>
      </rPr>
      <t>/MKTU23038,</t>
    </r>
    <r>
      <rPr>
        <sz val="11"/>
        <color theme="1"/>
        <rFont val="宋体"/>
        <charset val="134"/>
      </rPr>
      <t>林田歌</t>
    </r>
    <r>
      <rPr>
        <sz val="11"/>
        <color theme="1"/>
        <rFont val="Carlito"/>
        <charset val="134"/>
      </rPr>
      <t>/QUS22004,</t>
    </r>
    <r>
      <rPr>
        <sz val="11"/>
        <color theme="1"/>
        <rFont val="宋体"/>
        <charset val="134"/>
      </rPr>
      <t>鲁志鹏</t>
    </r>
    <r>
      <rPr>
        <sz val="11"/>
        <color theme="1"/>
        <rFont val="Carlito"/>
        <charset val="134"/>
      </rPr>
      <t>/MKTU23037,</t>
    </r>
    <r>
      <rPr>
        <sz val="11"/>
        <color theme="1"/>
        <rFont val="宋体"/>
        <charset val="134"/>
      </rPr>
      <t>余茵</t>
    </r>
    <r>
      <rPr>
        <sz val="11"/>
        <color theme="1"/>
        <rFont val="Carlito"/>
        <charset val="134"/>
      </rPr>
      <t>/INB23084</t>
    </r>
  </si>
  <si>
    <t>R2025-063</t>
  </si>
  <si>
    <t>舌尖上的“警钟长鸣”——厦漳共促,提振消费</t>
  </si>
  <si>
    <t>周辛</t>
  </si>
  <si>
    <r>
      <rPr>
        <sz val="11"/>
        <color theme="1"/>
        <rFont val="宋体"/>
        <charset val="134"/>
      </rPr>
      <t>张诗意</t>
    </r>
    <r>
      <rPr>
        <sz val="11"/>
        <color theme="1"/>
        <rFont val="Carlito"/>
        <charset val="134"/>
      </rPr>
      <t>/SCL2209,</t>
    </r>
    <r>
      <rPr>
        <sz val="11"/>
        <color theme="1"/>
        <rFont val="宋体"/>
        <charset val="134"/>
      </rPr>
      <t>杨倪</t>
    </r>
    <r>
      <rPr>
        <sz val="11"/>
        <color theme="1"/>
        <rFont val="Carlito"/>
        <charset val="134"/>
      </rPr>
      <t>/MKT22080,</t>
    </r>
    <r>
      <rPr>
        <sz val="11"/>
        <color theme="1"/>
        <rFont val="宋体"/>
        <charset val="134"/>
      </rPr>
      <t>吴佳沁</t>
    </r>
    <r>
      <rPr>
        <sz val="11"/>
        <color theme="1"/>
        <rFont val="Carlito"/>
        <charset val="134"/>
      </rPr>
      <t>/SCL23050,</t>
    </r>
    <r>
      <rPr>
        <sz val="11"/>
        <color theme="1"/>
        <rFont val="宋体"/>
        <charset val="134"/>
      </rPr>
      <t>魏培升</t>
    </r>
    <r>
      <rPr>
        <sz val="11"/>
        <color theme="1"/>
        <rFont val="Carlito"/>
        <charset val="134"/>
      </rPr>
      <t>/MKT22090</t>
    </r>
  </si>
  <si>
    <t>李均扬，王静</t>
  </si>
  <si>
    <t>R2025-064</t>
  </si>
  <si>
    <t>静候“嘉”音——船载卫星通信</t>
  </si>
  <si>
    <t>吴家伟</t>
  </si>
  <si>
    <r>
      <rPr>
        <sz val="11"/>
        <color theme="1"/>
        <rFont val="宋体"/>
        <charset val="134"/>
      </rPr>
      <t>侯佳艺</t>
    </r>
    <r>
      <rPr>
        <sz val="11"/>
        <color theme="1"/>
        <rFont val="Carlito"/>
        <charset val="134"/>
      </rPr>
      <t>/INBU24002,</t>
    </r>
    <r>
      <rPr>
        <sz val="11"/>
        <color theme="1"/>
        <rFont val="宋体"/>
        <charset val="134"/>
      </rPr>
      <t>范嘉怡</t>
    </r>
    <r>
      <rPr>
        <sz val="11"/>
        <color theme="1"/>
        <rFont val="Carlito"/>
        <charset val="134"/>
      </rPr>
      <t>/INBU24035,</t>
    </r>
    <r>
      <rPr>
        <sz val="11"/>
        <color theme="1"/>
        <rFont val="宋体"/>
        <charset val="134"/>
      </rPr>
      <t>颜惠灵</t>
    </r>
    <r>
      <rPr>
        <sz val="11"/>
        <color theme="1"/>
        <rFont val="Carlito"/>
        <charset val="134"/>
      </rPr>
      <t>/INBU24025,</t>
    </r>
    <r>
      <rPr>
        <sz val="11"/>
        <color theme="1"/>
        <rFont val="宋体"/>
        <charset val="134"/>
      </rPr>
      <t>努日耶</t>
    </r>
    <r>
      <rPr>
        <sz val="11"/>
        <color theme="1"/>
        <rFont val="Carlito"/>
        <charset val="134"/>
      </rPr>
      <t>·</t>
    </r>
    <r>
      <rPr>
        <sz val="11"/>
        <color theme="1"/>
        <rFont val="宋体"/>
        <charset val="134"/>
      </rPr>
      <t>买买提明</t>
    </r>
    <r>
      <rPr>
        <sz val="11"/>
        <color theme="1"/>
        <rFont val="Carlito"/>
        <charset val="134"/>
      </rPr>
      <t>/INBU24027</t>
    </r>
  </si>
  <si>
    <t>R2025-065</t>
  </si>
  <si>
    <t>一扫阴霾：探索消费者心智感受与负面口碑效应下的消费抗拒研究</t>
  </si>
  <si>
    <t>徐绮琪</t>
  </si>
  <si>
    <r>
      <rPr>
        <sz val="11"/>
        <color theme="1"/>
        <rFont val="宋体"/>
        <charset val="134"/>
      </rPr>
      <t>杨涛</t>
    </r>
    <r>
      <rPr>
        <sz val="11"/>
        <color theme="1"/>
        <rFont val="Carlito"/>
        <charset val="134"/>
      </rPr>
      <t>/MKTU23035,</t>
    </r>
    <r>
      <rPr>
        <sz val="11"/>
        <color theme="1"/>
        <rFont val="宋体"/>
        <charset val="134"/>
      </rPr>
      <t>官悦敏</t>
    </r>
    <r>
      <rPr>
        <sz val="11"/>
        <color theme="1"/>
        <rFont val="Carlito"/>
        <charset val="134"/>
      </rPr>
      <t>/MKTU23032,</t>
    </r>
    <r>
      <rPr>
        <sz val="11"/>
        <color theme="1"/>
        <rFont val="宋体"/>
        <charset val="134"/>
      </rPr>
      <t>林旭耀</t>
    </r>
    <r>
      <rPr>
        <sz val="11"/>
        <color theme="1"/>
        <rFont val="Carlito"/>
        <charset val="134"/>
      </rPr>
      <t>/MKTU23034</t>
    </r>
  </si>
  <si>
    <t>R2025-066</t>
  </si>
  <si>
    <t>AI浪潮下大学生的AI焦虑症—基于综合恐惧获取理论的多维分析与应对策略</t>
  </si>
  <si>
    <t>刘文涛</t>
  </si>
  <si>
    <r>
      <rPr>
        <sz val="11"/>
        <color theme="1"/>
        <rFont val="宋体"/>
        <charset val="134"/>
      </rPr>
      <t>林光煜</t>
    </r>
    <r>
      <rPr>
        <sz val="11"/>
        <color theme="1"/>
        <rFont val="Carlito"/>
        <charset val="134"/>
      </rPr>
      <t>/CIE23093,</t>
    </r>
    <r>
      <rPr>
        <sz val="11"/>
        <color theme="1"/>
        <rFont val="宋体"/>
        <charset val="134"/>
      </rPr>
      <t>罗名锦</t>
    </r>
    <r>
      <rPr>
        <sz val="11"/>
        <color theme="1"/>
        <rFont val="Carlito"/>
        <charset val="134"/>
      </rPr>
      <t>/INB23031,</t>
    </r>
    <r>
      <rPr>
        <sz val="11"/>
        <color theme="1"/>
        <rFont val="宋体"/>
        <charset val="134"/>
      </rPr>
      <t>尹建涛</t>
    </r>
    <r>
      <rPr>
        <sz val="11"/>
        <color theme="1"/>
        <rFont val="Carlito"/>
        <charset val="134"/>
      </rPr>
      <t>/INB23026,</t>
    </r>
    <r>
      <rPr>
        <sz val="11"/>
        <color theme="1"/>
        <rFont val="宋体"/>
        <charset val="134"/>
      </rPr>
      <t>李昕雅</t>
    </r>
    <r>
      <rPr>
        <sz val="11"/>
        <color theme="1"/>
        <rFont val="Carlito"/>
        <charset val="134"/>
      </rPr>
      <t>/IBT23039</t>
    </r>
  </si>
  <si>
    <t>黄震,连忠兴</t>
  </si>
  <si>
    <t>R2025-067</t>
  </si>
  <si>
    <t>打造龙海浮宫镇杨梅文旅融合发展模式</t>
  </si>
  <si>
    <t>黄思婷</t>
  </si>
  <si>
    <r>
      <rPr>
        <sz val="11"/>
        <color theme="1"/>
        <rFont val="宋体"/>
        <charset val="134"/>
      </rPr>
      <t>刘欣宇</t>
    </r>
    <r>
      <rPr>
        <sz val="11"/>
        <color theme="1"/>
        <rFont val="Carlito"/>
        <charset val="134"/>
      </rPr>
      <t>/MKT23016,</t>
    </r>
    <r>
      <rPr>
        <sz val="11"/>
        <color theme="1"/>
        <rFont val="宋体"/>
        <charset val="134"/>
      </rPr>
      <t>曾琼敏</t>
    </r>
    <r>
      <rPr>
        <sz val="11"/>
        <color theme="1"/>
        <rFont val="Carlito"/>
        <charset val="134"/>
      </rPr>
      <t>/INB23027,</t>
    </r>
    <r>
      <rPr>
        <sz val="11"/>
        <color theme="1"/>
        <rFont val="宋体"/>
        <charset val="134"/>
      </rPr>
      <t>陈佳慧</t>
    </r>
    <r>
      <rPr>
        <sz val="11"/>
        <color theme="1"/>
        <rFont val="Carlito"/>
        <charset val="134"/>
      </rPr>
      <t>/IBT23070,</t>
    </r>
    <r>
      <rPr>
        <sz val="11"/>
        <color theme="1"/>
        <rFont val="宋体"/>
        <charset val="134"/>
      </rPr>
      <t>李昕雅</t>
    </r>
    <r>
      <rPr>
        <sz val="11"/>
        <color theme="1"/>
        <rFont val="Carlito"/>
        <charset val="134"/>
      </rPr>
      <t>/IBT23039</t>
    </r>
  </si>
  <si>
    <t>R2025-068</t>
  </si>
  <si>
    <t>福工水汇-全球首创三端科技创新</t>
  </si>
  <si>
    <t>王艺颖</t>
  </si>
  <si>
    <r>
      <rPr>
        <sz val="11"/>
        <color theme="1"/>
        <rFont val="宋体"/>
        <charset val="134"/>
      </rPr>
      <t>王研博</t>
    </r>
    <r>
      <rPr>
        <sz val="11"/>
        <color theme="1"/>
        <rFont val="Carlito"/>
        <charset val="134"/>
      </rPr>
      <t>/INB22027,</t>
    </r>
    <r>
      <rPr>
        <sz val="11"/>
        <color theme="1"/>
        <rFont val="宋体"/>
        <charset val="134"/>
      </rPr>
      <t>张雯</t>
    </r>
    <r>
      <rPr>
        <sz val="11"/>
        <color theme="1"/>
        <rFont val="Carlito"/>
        <charset val="134"/>
      </rPr>
      <t>,</t>
    </r>
    <r>
      <rPr>
        <sz val="11"/>
        <color theme="1"/>
        <rFont val="宋体"/>
        <charset val="134"/>
      </rPr>
      <t>谌晨</t>
    </r>
    <r>
      <rPr>
        <sz val="11"/>
        <color theme="1"/>
        <rFont val="Carlito"/>
        <charset val="134"/>
      </rPr>
      <t>/INB22023</t>
    </r>
  </si>
  <si>
    <t>黄辉,辛东亮</t>
  </si>
  <si>
    <t>R2025-069</t>
  </si>
  <si>
    <t>鑫火相传——数字化智慧供应链的炭火烤肉先锋</t>
  </si>
  <si>
    <r>
      <rPr>
        <sz val="11"/>
        <color theme="1"/>
        <rFont val="宋体"/>
        <charset val="134"/>
      </rPr>
      <t>姜嘉怡</t>
    </r>
    <r>
      <rPr>
        <sz val="11"/>
        <color theme="1"/>
        <rFont val="Carlito"/>
        <charset val="134"/>
      </rPr>
      <t>/IBT23065,</t>
    </r>
    <r>
      <rPr>
        <sz val="11"/>
        <color theme="1"/>
        <rFont val="宋体"/>
        <charset val="134"/>
      </rPr>
      <t>马心妍</t>
    </r>
    <r>
      <rPr>
        <sz val="11"/>
        <color theme="1"/>
        <rFont val="Carlito"/>
        <charset val="134"/>
      </rPr>
      <t>/IBT23095,</t>
    </r>
    <r>
      <rPr>
        <sz val="11"/>
        <color theme="1"/>
        <rFont val="宋体"/>
        <charset val="134"/>
      </rPr>
      <t>张晗</t>
    </r>
    <r>
      <rPr>
        <sz val="11"/>
        <color theme="1"/>
        <rFont val="Carlito"/>
        <charset val="134"/>
      </rPr>
      <t>/INB23029,</t>
    </r>
    <r>
      <rPr>
        <sz val="11"/>
        <color theme="1"/>
        <rFont val="宋体"/>
        <charset val="134"/>
      </rPr>
      <t>周立言</t>
    </r>
    <r>
      <rPr>
        <sz val="11"/>
        <color theme="1"/>
        <rFont val="Carlito"/>
        <charset val="134"/>
      </rPr>
      <t>/IBT23090,</t>
    </r>
    <r>
      <rPr>
        <sz val="11"/>
        <color theme="1"/>
        <rFont val="宋体"/>
        <charset val="134"/>
      </rPr>
      <t>齐思语</t>
    </r>
    <r>
      <rPr>
        <sz val="11"/>
        <color theme="1"/>
        <rFont val="Carlito"/>
        <charset val="134"/>
      </rPr>
      <t>/INB24008,</t>
    </r>
    <r>
      <rPr>
        <sz val="11"/>
        <color theme="1"/>
        <rFont val="宋体"/>
        <charset val="134"/>
      </rPr>
      <t>李一然</t>
    </r>
    <r>
      <rPr>
        <sz val="11"/>
        <color theme="1"/>
        <rFont val="Carlito"/>
        <charset val="134"/>
      </rPr>
      <t>/IBT24044,</t>
    </r>
    <r>
      <rPr>
        <sz val="11"/>
        <color theme="1"/>
        <rFont val="宋体"/>
        <charset val="134"/>
      </rPr>
      <t>纪雨渲</t>
    </r>
    <r>
      <rPr>
        <sz val="11"/>
        <color theme="1"/>
        <rFont val="Carlito"/>
        <charset val="134"/>
      </rPr>
      <t>/MKT24022</t>
    </r>
  </si>
  <si>
    <t>周彩艳,杨新源（校外）</t>
  </si>
  <si>
    <t>R2025-070</t>
  </si>
  <si>
    <t>重塑劳动力市场：延迟退休政策下社会经济发展的新路径探索</t>
  </si>
  <si>
    <t>胡可鑫</t>
  </si>
  <si>
    <r>
      <rPr>
        <sz val="11"/>
        <color theme="1"/>
        <rFont val="宋体"/>
        <charset val="134"/>
      </rPr>
      <t>颜芷瑄</t>
    </r>
    <r>
      <rPr>
        <sz val="11"/>
        <color theme="1"/>
        <rFont val="Carlito"/>
        <charset val="134"/>
      </rPr>
      <t>/INB23025,</t>
    </r>
    <r>
      <rPr>
        <sz val="11"/>
        <color theme="1"/>
        <rFont val="宋体"/>
        <charset val="134"/>
      </rPr>
      <t>郑博菲</t>
    </r>
    <r>
      <rPr>
        <sz val="11"/>
        <color theme="1"/>
        <rFont val="Carlito"/>
        <charset val="134"/>
      </rPr>
      <t>/INB23039,</t>
    </r>
    <r>
      <rPr>
        <sz val="11"/>
        <color theme="1"/>
        <rFont val="宋体"/>
        <charset val="134"/>
      </rPr>
      <t>刘静颐</t>
    </r>
    <r>
      <rPr>
        <sz val="11"/>
        <color theme="1"/>
        <rFont val="Carlito"/>
        <charset val="134"/>
      </rPr>
      <t>/INB23093,</t>
    </r>
    <r>
      <rPr>
        <sz val="11"/>
        <color theme="1"/>
        <rFont val="宋体"/>
        <charset val="134"/>
      </rPr>
      <t>朱嘉丽</t>
    </r>
    <r>
      <rPr>
        <sz val="11"/>
        <color theme="1"/>
        <rFont val="Carlito"/>
        <charset val="134"/>
      </rPr>
      <t>/INB23008</t>
    </r>
  </si>
  <si>
    <t>R2025-071</t>
  </si>
  <si>
    <t>“StartU”大学生公益交互计划</t>
  </si>
  <si>
    <r>
      <rPr>
        <sz val="11"/>
        <color theme="1"/>
        <rFont val="宋体"/>
        <charset val="134"/>
      </rPr>
      <t>陈耀湮</t>
    </r>
    <r>
      <rPr>
        <sz val="11"/>
        <color theme="1"/>
        <rFont val="Carlito"/>
        <charset val="134"/>
      </rPr>
      <t>/EMC23034,</t>
    </r>
    <r>
      <rPr>
        <sz val="11"/>
        <color theme="1"/>
        <rFont val="宋体"/>
        <charset val="134"/>
      </rPr>
      <t>陈佳颖</t>
    </r>
    <r>
      <rPr>
        <sz val="11"/>
        <color theme="1"/>
        <rFont val="Carlito"/>
        <charset val="134"/>
      </rPr>
      <t>,</t>
    </r>
    <r>
      <rPr>
        <sz val="11"/>
        <color theme="1"/>
        <rFont val="宋体"/>
        <charset val="134"/>
      </rPr>
      <t>张米乐</t>
    </r>
    <r>
      <rPr>
        <sz val="11"/>
        <color theme="1"/>
        <rFont val="Carlito"/>
        <charset val="134"/>
      </rPr>
      <t>/IBT23033,</t>
    </r>
    <r>
      <rPr>
        <sz val="11"/>
        <color theme="1"/>
        <rFont val="宋体"/>
        <charset val="134"/>
      </rPr>
      <t>王祺</t>
    </r>
    <r>
      <rPr>
        <sz val="11"/>
        <color theme="1"/>
        <rFont val="Carlito"/>
        <charset val="134"/>
      </rPr>
      <t>,</t>
    </r>
    <r>
      <rPr>
        <sz val="11"/>
        <color theme="1"/>
        <rFont val="宋体"/>
        <charset val="134"/>
      </rPr>
      <t>王昕卉</t>
    </r>
    <r>
      <rPr>
        <sz val="11"/>
        <color theme="1"/>
        <rFont val="Carlito"/>
        <charset val="134"/>
      </rPr>
      <t>/IBT23055,</t>
    </r>
    <r>
      <rPr>
        <sz val="11"/>
        <color theme="1"/>
        <rFont val="宋体"/>
        <charset val="134"/>
      </rPr>
      <t>李静雯</t>
    </r>
    <r>
      <rPr>
        <sz val="11"/>
        <color theme="1"/>
        <rFont val="Carlito"/>
        <charset val="134"/>
      </rPr>
      <t>/ROE23010</t>
    </r>
  </si>
  <si>
    <t>庄文韬,卢凌（校外）</t>
  </si>
  <si>
    <t>R2025-072</t>
  </si>
  <si>
    <t>玉满全球——基于跨境电商基础的玉石贸易</t>
  </si>
  <si>
    <t>马正琛</t>
  </si>
  <si>
    <r>
      <rPr>
        <sz val="11"/>
        <color theme="1"/>
        <rFont val="宋体"/>
        <charset val="134"/>
      </rPr>
      <t>陈仁元</t>
    </r>
    <r>
      <rPr>
        <sz val="11"/>
        <color theme="1"/>
        <rFont val="Carlito"/>
        <charset val="134"/>
      </rPr>
      <t>/IBT22118,</t>
    </r>
    <r>
      <rPr>
        <sz val="11"/>
        <color theme="1"/>
        <rFont val="宋体"/>
        <charset val="134"/>
      </rPr>
      <t>余文涛</t>
    </r>
    <r>
      <rPr>
        <sz val="11"/>
        <color theme="1"/>
        <rFont val="Carlito"/>
        <charset val="134"/>
      </rPr>
      <t>/IBT22116,</t>
    </r>
    <r>
      <rPr>
        <sz val="11"/>
        <color theme="1"/>
        <rFont val="宋体"/>
        <charset val="134"/>
      </rPr>
      <t>朱龙华</t>
    </r>
    <r>
      <rPr>
        <sz val="11"/>
        <color theme="1"/>
        <rFont val="Carlito"/>
        <charset val="134"/>
      </rPr>
      <t>/IBT22108</t>
    </r>
  </si>
  <si>
    <t>R2025-073</t>
  </si>
  <si>
    <t>非遗文化的传承与创新发展—以客家文化为例</t>
  </si>
  <si>
    <t>巫馨宇</t>
  </si>
  <si>
    <r>
      <rPr>
        <sz val="11"/>
        <color theme="1"/>
        <rFont val="宋体"/>
        <charset val="134"/>
      </rPr>
      <t>陈宇田</t>
    </r>
    <r>
      <rPr>
        <sz val="11"/>
        <color theme="1"/>
        <rFont val="Carlito"/>
        <charset val="134"/>
      </rPr>
      <t>/TAX24044,</t>
    </r>
    <r>
      <rPr>
        <sz val="11"/>
        <color theme="1"/>
        <rFont val="宋体"/>
        <charset val="134"/>
      </rPr>
      <t>宋韵晗</t>
    </r>
    <r>
      <rPr>
        <sz val="11"/>
        <color theme="1"/>
        <rFont val="Carlito"/>
        <charset val="134"/>
      </rPr>
      <t>/ACH24147,</t>
    </r>
    <r>
      <rPr>
        <sz val="11"/>
        <color theme="1"/>
        <rFont val="宋体"/>
        <charset val="134"/>
      </rPr>
      <t>阮欣雨</t>
    </r>
    <r>
      <rPr>
        <sz val="11"/>
        <color theme="1"/>
        <rFont val="Carlito"/>
        <charset val="134"/>
      </rPr>
      <t>/MKT23034,</t>
    </r>
    <r>
      <rPr>
        <sz val="11"/>
        <color theme="1"/>
        <rFont val="宋体"/>
        <charset val="134"/>
      </rPr>
      <t>陈子芊</t>
    </r>
    <r>
      <rPr>
        <sz val="11"/>
        <color theme="1"/>
        <rFont val="Carlito"/>
        <charset val="134"/>
      </rPr>
      <t>/MKT23036</t>
    </r>
  </si>
  <si>
    <t>R2025-074</t>
  </si>
  <si>
    <t>核污染排放下的海产品抵制研究</t>
  </si>
  <si>
    <t>吴彤</t>
  </si>
  <si>
    <r>
      <rPr>
        <sz val="11"/>
        <color theme="1"/>
        <rFont val="宋体"/>
        <charset val="134"/>
      </rPr>
      <t>李谷雨</t>
    </r>
    <r>
      <rPr>
        <sz val="11"/>
        <color theme="1"/>
        <rFont val="Carlito"/>
        <charset val="134"/>
      </rPr>
      <t>/MKT21012,</t>
    </r>
    <r>
      <rPr>
        <sz val="11"/>
        <color theme="1"/>
        <rFont val="宋体"/>
        <charset val="134"/>
      </rPr>
      <t>杨冰宁</t>
    </r>
    <r>
      <rPr>
        <sz val="11"/>
        <color theme="1"/>
        <rFont val="Carlito"/>
        <charset val="134"/>
      </rPr>
      <t>/MKT22002,</t>
    </r>
    <r>
      <rPr>
        <sz val="11"/>
        <color theme="1"/>
        <rFont val="宋体"/>
        <charset val="134"/>
      </rPr>
      <t>高倩雯</t>
    </r>
    <r>
      <rPr>
        <sz val="11"/>
        <color theme="1"/>
        <rFont val="Carlito"/>
        <charset val="134"/>
      </rPr>
      <t>/MKT22016,</t>
    </r>
    <r>
      <rPr>
        <sz val="11"/>
        <color theme="1"/>
        <rFont val="宋体"/>
        <charset val="134"/>
      </rPr>
      <t>汪瑞阳</t>
    </r>
    <r>
      <rPr>
        <sz val="11"/>
        <color theme="1"/>
        <rFont val="Carlito"/>
        <charset val="134"/>
      </rPr>
      <t>/MKT21041</t>
    </r>
  </si>
  <si>
    <t>R2025-075</t>
  </si>
  <si>
    <t>基于“数字经济”视野下的非遗品牌发展研究——恒忆瓷韵</t>
  </si>
  <si>
    <t>袁若铭</t>
  </si>
  <si>
    <r>
      <rPr>
        <sz val="11"/>
        <color theme="1"/>
        <rFont val="宋体"/>
        <charset val="134"/>
      </rPr>
      <t>李文鑫</t>
    </r>
    <r>
      <rPr>
        <sz val="11"/>
        <color theme="1"/>
        <rFont val="Carlito"/>
        <charset val="134"/>
      </rPr>
      <t>/FNM23023,</t>
    </r>
    <r>
      <rPr>
        <sz val="11"/>
        <color theme="1"/>
        <rFont val="宋体"/>
        <charset val="134"/>
      </rPr>
      <t>林嘉颖</t>
    </r>
    <r>
      <rPr>
        <sz val="11"/>
        <color theme="1"/>
        <rFont val="Carlito"/>
        <charset val="134"/>
      </rPr>
      <t>/IBT23127,</t>
    </r>
    <r>
      <rPr>
        <sz val="11"/>
        <color theme="1"/>
        <rFont val="宋体"/>
        <charset val="134"/>
      </rPr>
      <t>黄诗婷</t>
    </r>
    <r>
      <rPr>
        <sz val="11"/>
        <color theme="1"/>
        <rFont val="Carlito"/>
        <charset val="134"/>
      </rPr>
      <t>/IBT23063,</t>
    </r>
    <r>
      <rPr>
        <sz val="11"/>
        <color theme="1"/>
        <rFont val="宋体"/>
        <charset val="134"/>
      </rPr>
      <t>向禾</t>
    </r>
    <r>
      <rPr>
        <sz val="11"/>
        <color theme="1"/>
        <rFont val="Carlito"/>
        <charset val="134"/>
      </rPr>
      <t>/CME23016</t>
    </r>
  </si>
  <si>
    <t>丁保国</t>
  </si>
  <si>
    <t>R2025-076</t>
  </si>
  <si>
    <t>以阿姆源为例探讨企业六级化之发展策略</t>
  </si>
  <si>
    <r>
      <rPr>
        <sz val="11"/>
        <color theme="1"/>
        <rFont val="宋体"/>
        <charset val="134"/>
      </rPr>
      <t>王媛媛</t>
    </r>
    <r>
      <rPr>
        <sz val="11"/>
        <color theme="1"/>
        <rFont val="Carlito"/>
        <charset val="134"/>
      </rPr>
      <t>/INB23018,</t>
    </r>
    <r>
      <rPr>
        <sz val="11"/>
        <color theme="1"/>
        <rFont val="宋体"/>
        <charset val="134"/>
      </rPr>
      <t>卓飞儿</t>
    </r>
    <r>
      <rPr>
        <sz val="11"/>
        <color theme="1"/>
        <rFont val="Carlito"/>
        <charset val="134"/>
      </rPr>
      <t>/ADV22036,</t>
    </r>
    <r>
      <rPr>
        <sz val="11"/>
        <color theme="1"/>
        <rFont val="宋体"/>
        <charset val="134"/>
      </rPr>
      <t>郑晴雯</t>
    </r>
    <r>
      <rPr>
        <sz val="11"/>
        <color theme="1"/>
        <rFont val="Carlito"/>
        <charset val="134"/>
      </rPr>
      <t>/PRD22027,</t>
    </r>
    <r>
      <rPr>
        <sz val="11"/>
        <color theme="1"/>
        <rFont val="宋体"/>
        <charset val="134"/>
      </rPr>
      <t>江董璐</t>
    </r>
    <r>
      <rPr>
        <sz val="11"/>
        <color theme="1"/>
        <rFont val="Carlito"/>
        <charset val="134"/>
      </rPr>
      <t>/ADV22027</t>
    </r>
  </si>
  <si>
    <t>黄振谊,黄益坚</t>
  </si>
  <si>
    <t>R2025-077</t>
  </si>
  <si>
    <t>“艺韵木制”——简约深邃的创新家具生活品牌</t>
  </si>
  <si>
    <r>
      <rPr>
        <sz val="11"/>
        <color theme="1"/>
        <rFont val="宋体"/>
        <charset val="134"/>
      </rPr>
      <t>曾嘉怡</t>
    </r>
    <r>
      <rPr>
        <sz val="11"/>
        <color theme="1"/>
        <rFont val="Carlito"/>
        <charset val="134"/>
      </rPr>
      <t>/IBT22007,</t>
    </r>
    <r>
      <rPr>
        <sz val="11"/>
        <color theme="1"/>
        <rFont val="宋体"/>
        <charset val="134"/>
      </rPr>
      <t>傅靖</t>
    </r>
    <r>
      <rPr>
        <sz val="11"/>
        <color theme="1"/>
        <rFont val="Carlito"/>
        <charset val="134"/>
      </rPr>
      <t>/ADV22019,</t>
    </r>
    <r>
      <rPr>
        <sz val="11"/>
        <color theme="1"/>
        <rFont val="宋体"/>
        <charset val="134"/>
      </rPr>
      <t>王慧仪</t>
    </r>
    <r>
      <rPr>
        <sz val="11"/>
        <color theme="1"/>
        <rFont val="Carlito"/>
        <charset val="134"/>
      </rPr>
      <t>/INB22070</t>
    </r>
  </si>
  <si>
    <t>黄辉,吴丹丹</t>
  </si>
  <si>
    <t>R2025-078</t>
  </si>
  <si>
    <t>短视频平台对老年人群体娱乐行为和需求影响的研究</t>
  </si>
  <si>
    <t>黄思晓</t>
  </si>
  <si>
    <r>
      <rPr>
        <sz val="11"/>
        <color theme="1"/>
        <rFont val="宋体"/>
        <charset val="134"/>
      </rPr>
      <t>宋文轩</t>
    </r>
    <r>
      <rPr>
        <sz val="11"/>
        <color theme="1"/>
        <rFont val="Carlito"/>
        <charset val="134"/>
      </rPr>
      <t>/IBT23049,</t>
    </r>
    <r>
      <rPr>
        <sz val="11"/>
        <color theme="1"/>
        <rFont val="宋体"/>
        <charset val="134"/>
      </rPr>
      <t>李垚</t>
    </r>
    <r>
      <rPr>
        <sz val="11"/>
        <color theme="1"/>
        <rFont val="Carlito"/>
        <charset val="134"/>
      </rPr>
      <t>/MKT23044,</t>
    </r>
    <r>
      <rPr>
        <sz val="11"/>
        <color theme="1"/>
        <rFont val="宋体"/>
        <charset val="134"/>
      </rPr>
      <t>纪宁思</t>
    </r>
    <r>
      <rPr>
        <sz val="11"/>
        <color theme="1"/>
        <rFont val="Carlito"/>
        <charset val="134"/>
      </rPr>
      <t>/IBT23071</t>
    </r>
  </si>
  <si>
    <t>R2025-079</t>
  </si>
  <si>
    <t>生成式AI重塑创意产业生态:机制、趋势与应对——以短视频和小说行业为例</t>
  </si>
  <si>
    <t>王琰潇</t>
  </si>
  <si>
    <r>
      <rPr>
        <sz val="11"/>
        <color theme="1"/>
        <rFont val="宋体"/>
        <charset val="134"/>
      </rPr>
      <t>邹海婷</t>
    </r>
    <r>
      <rPr>
        <sz val="11"/>
        <color theme="1"/>
        <rFont val="Carlito"/>
        <charset val="134"/>
      </rPr>
      <t>/FIN24065,</t>
    </r>
    <r>
      <rPr>
        <sz val="11"/>
        <color theme="1"/>
        <rFont val="宋体"/>
        <charset val="134"/>
      </rPr>
      <t>刘汶鑫</t>
    </r>
    <r>
      <rPr>
        <sz val="11"/>
        <color theme="1"/>
        <rFont val="Carlito"/>
        <charset val="134"/>
      </rPr>
      <t>/BNK23153,</t>
    </r>
    <r>
      <rPr>
        <sz val="11"/>
        <color theme="1"/>
        <rFont val="宋体"/>
        <charset val="134"/>
      </rPr>
      <t>李一然</t>
    </r>
    <r>
      <rPr>
        <sz val="11"/>
        <color theme="1"/>
        <rFont val="Carlito"/>
        <charset val="134"/>
      </rPr>
      <t>/IBT24044,</t>
    </r>
    <r>
      <rPr>
        <sz val="11"/>
        <color theme="1"/>
        <rFont val="宋体"/>
        <charset val="134"/>
      </rPr>
      <t>张睿凌</t>
    </r>
    <r>
      <rPr>
        <sz val="11"/>
        <color theme="1"/>
        <rFont val="Carlito"/>
        <charset val="134"/>
      </rPr>
      <t>/IBT24012</t>
    </r>
  </si>
  <si>
    <t>刘倩雯，连忠兴</t>
  </si>
  <si>
    <t>R2025-080</t>
  </si>
  <si>
    <t>城市文商旅综合体游客消费行为对比研究：以乌镇、长安十二时辰主题街区、丽江古城为例</t>
  </si>
  <si>
    <t>张子恒</t>
  </si>
  <si>
    <r>
      <rPr>
        <sz val="11"/>
        <color theme="1"/>
        <rFont val="宋体"/>
        <charset val="134"/>
      </rPr>
      <t>赵涵诗</t>
    </r>
    <r>
      <rPr>
        <sz val="11"/>
        <color theme="1"/>
        <rFont val="Carlito"/>
        <charset val="134"/>
      </rPr>
      <t>/FIN22053,</t>
    </r>
    <r>
      <rPr>
        <sz val="11"/>
        <color theme="1"/>
        <rFont val="宋体"/>
        <charset val="134"/>
      </rPr>
      <t>郑淇馨</t>
    </r>
    <r>
      <rPr>
        <sz val="11"/>
        <color theme="1"/>
        <rFont val="Carlito"/>
        <charset val="134"/>
      </rPr>
      <t>/INB23034,</t>
    </r>
    <r>
      <rPr>
        <sz val="11"/>
        <color theme="1"/>
        <rFont val="宋体"/>
        <charset val="134"/>
      </rPr>
      <t>黄馨忆</t>
    </r>
    <r>
      <rPr>
        <sz val="11"/>
        <color theme="1"/>
        <rFont val="Carlito"/>
        <charset val="134"/>
      </rPr>
      <t>/IBT23059,</t>
    </r>
    <r>
      <rPr>
        <sz val="11"/>
        <color theme="1"/>
        <rFont val="宋体"/>
        <charset val="134"/>
      </rPr>
      <t>李佳璇</t>
    </r>
    <r>
      <rPr>
        <sz val="11"/>
        <color theme="1"/>
        <rFont val="Carlito"/>
        <charset val="134"/>
      </rPr>
      <t>/IBT23129</t>
    </r>
  </si>
  <si>
    <t>韩睿</t>
  </si>
  <si>
    <t>R2025-081</t>
  </si>
  <si>
    <t>“浮雪点茶”--宋式美学的奶茶开创者</t>
  </si>
  <si>
    <r>
      <rPr>
        <sz val="11"/>
        <color theme="1"/>
        <rFont val="宋体"/>
        <charset val="134"/>
      </rPr>
      <t>樊柯贝</t>
    </r>
    <r>
      <rPr>
        <sz val="11"/>
        <color theme="1"/>
        <rFont val="Carlito"/>
        <charset val="134"/>
      </rPr>
      <t>/ECM23008,</t>
    </r>
    <r>
      <rPr>
        <sz val="11"/>
        <color theme="1"/>
        <rFont val="宋体"/>
        <charset val="134"/>
      </rPr>
      <t>李佳鑫</t>
    </r>
    <r>
      <rPr>
        <sz val="11"/>
        <color theme="1"/>
        <rFont val="Carlito"/>
        <charset val="134"/>
      </rPr>
      <t>/ECM23008,</t>
    </r>
    <r>
      <rPr>
        <sz val="11"/>
        <color theme="1"/>
        <rFont val="宋体"/>
        <charset val="134"/>
      </rPr>
      <t>洪东明</t>
    </r>
    <r>
      <rPr>
        <sz val="11"/>
        <color theme="1"/>
        <rFont val="Carlito"/>
        <charset val="134"/>
      </rPr>
      <t>/ECM23085,</t>
    </r>
    <r>
      <rPr>
        <sz val="11"/>
        <color theme="1"/>
        <rFont val="宋体"/>
        <charset val="134"/>
      </rPr>
      <t>王颖</t>
    </r>
    <r>
      <rPr>
        <sz val="11"/>
        <color theme="1"/>
        <rFont val="Carlito"/>
        <charset val="134"/>
      </rPr>
      <t>/INB23002</t>
    </r>
  </si>
  <si>
    <t>高璐,王海升（校外）</t>
  </si>
  <si>
    <t>R2025-082</t>
  </si>
  <si>
    <t>科创蟠龙涧——铸就数字农业‘专业化’的茶产业卓越发展样板</t>
  </si>
  <si>
    <t>周立言</t>
  </si>
  <si>
    <r>
      <rPr>
        <sz val="11"/>
        <color theme="1"/>
        <rFont val="宋体"/>
        <charset val="134"/>
      </rPr>
      <t>邹馨冉</t>
    </r>
    <r>
      <rPr>
        <sz val="11"/>
        <color theme="1"/>
        <rFont val="Carlito"/>
        <charset val="134"/>
      </rPr>
      <t>/INB23038,</t>
    </r>
    <r>
      <rPr>
        <sz val="11"/>
        <color theme="1"/>
        <rFont val="宋体"/>
        <charset val="134"/>
      </rPr>
      <t>张佳艺</t>
    </r>
    <r>
      <rPr>
        <sz val="11"/>
        <color theme="1"/>
        <rFont val="Carlito"/>
        <charset val="134"/>
      </rPr>
      <t>/IBT23124,</t>
    </r>
    <r>
      <rPr>
        <sz val="11"/>
        <color theme="1"/>
        <rFont val="宋体"/>
        <charset val="134"/>
      </rPr>
      <t>毛海峰</t>
    </r>
    <r>
      <rPr>
        <sz val="11"/>
        <color theme="1"/>
        <rFont val="Carlito"/>
        <charset val="134"/>
      </rPr>
      <t>/INB24092,</t>
    </r>
    <r>
      <rPr>
        <sz val="11"/>
        <color theme="1"/>
        <rFont val="宋体"/>
        <charset val="134"/>
      </rPr>
      <t>张子恒</t>
    </r>
    <r>
      <rPr>
        <sz val="11"/>
        <color theme="1"/>
        <rFont val="Carlito"/>
        <charset val="134"/>
      </rPr>
      <t>/IBT23088,</t>
    </r>
    <r>
      <rPr>
        <sz val="11"/>
        <color theme="1"/>
        <rFont val="宋体"/>
        <charset val="134"/>
      </rPr>
      <t>吴芯纯</t>
    </r>
    <r>
      <rPr>
        <sz val="11"/>
        <color theme="1"/>
        <rFont val="Carlito"/>
        <charset val="134"/>
      </rPr>
      <t>/IBT23088,</t>
    </r>
    <r>
      <rPr>
        <sz val="11"/>
        <color theme="1"/>
        <rFont val="宋体"/>
        <charset val="134"/>
      </rPr>
      <t>王昕卉</t>
    </r>
    <r>
      <rPr>
        <sz val="11"/>
        <color theme="1"/>
        <rFont val="Carlito"/>
        <charset val="134"/>
      </rPr>
      <t>/IBT23055,</t>
    </r>
    <r>
      <rPr>
        <sz val="11"/>
        <color theme="1"/>
        <rFont val="宋体"/>
        <charset val="134"/>
      </rPr>
      <t>杨文静</t>
    </r>
    <r>
      <rPr>
        <sz val="11"/>
        <color theme="1"/>
        <rFont val="Carlito"/>
        <charset val="134"/>
      </rPr>
      <t>/INB24047,</t>
    </r>
    <r>
      <rPr>
        <sz val="11"/>
        <color theme="1"/>
        <rFont val="宋体"/>
        <charset val="134"/>
      </rPr>
      <t>许妙霞</t>
    </r>
    <r>
      <rPr>
        <sz val="11"/>
        <color theme="1"/>
        <rFont val="Carlito"/>
        <charset val="134"/>
      </rPr>
      <t>/INB24047</t>
    </r>
  </si>
  <si>
    <t>刘莉,祝光越（校外）</t>
  </si>
  <si>
    <t>R2025-083</t>
  </si>
  <si>
    <t>“神游四方,财聚八方”：非遗游神活动与地方经济繁荣的交汇点</t>
  </si>
  <si>
    <t>林泺欣</t>
  </si>
  <si>
    <r>
      <rPr>
        <sz val="11"/>
        <color theme="1"/>
        <rFont val="宋体"/>
        <charset val="134"/>
      </rPr>
      <t>何婉萱</t>
    </r>
    <r>
      <rPr>
        <sz val="11"/>
        <color theme="1"/>
        <rFont val="Carlito"/>
        <charset val="134"/>
      </rPr>
      <t>/IBT23082,</t>
    </r>
    <r>
      <rPr>
        <sz val="11"/>
        <color theme="1"/>
        <rFont val="宋体"/>
        <charset val="134"/>
      </rPr>
      <t>傅嘉琪</t>
    </r>
    <r>
      <rPr>
        <sz val="11"/>
        <color theme="1"/>
        <rFont val="Carlito"/>
        <charset val="134"/>
      </rPr>
      <t>/IBT23076</t>
    </r>
  </si>
  <si>
    <t>蔡绵绵</t>
  </si>
  <si>
    <t>R2025-084</t>
  </si>
  <si>
    <t>破局之变：数字化创新赋能福建本土木偶戏</t>
  </si>
  <si>
    <t>张滢</t>
  </si>
  <si>
    <r>
      <rPr>
        <sz val="11"/>
        <color theme="1"/>
        <rFont val="宋体"/>
        <charset val="134"/>
      </rPr>
      <t>陈海琳</t>
    </r>
    <r>
      <rPr>
        <sz val="11"/>
        <color theme="1"/>
        <rFont val="Carlito"/>
        <charset val="134"/>
      </rPr>
      <t>/SCL22055,</t>
    </r>
    <r>
      <rPr>
        <sz val="11"/>
        <color theme="1"/>
        <rFont val="宋体"/>
        <charset val="134"/>
      </rPr>
      <t>苏钗钗</t>
    </r>
    <r>
      <rPr>
        <sz val="11"/>
        <color theme="1"/>
        <rFont val="Carlito"/>
        <charset val="134"/>
      </rPr>
      <t>/FIN22003,</t>
    </r>
    <r>
      <rPr>
        <sz val="11"/>
        <color theme="1"/>
        <rFont val="宋体"/>
        <charset val="134"/>
      </rPr>
      <t>雷依婷</t>
    </r>
    <r>
      <rPr>
        <sz val="11"/>
        <color theme="1"/>
        <rFont val="Carlito"/>
        <charset val="134"/>
      </rPr>
      <t>/IBT23125</t>
    </r>
  </si>
  <si>
    <t>刘凌,林晨萍</t>
  </si>
  <si>
    <t>R2025-085</t>
  </si>
  <si>
    <t>“和悦”女性产后康复机构</t>
  </si>
  <si>
    <r>
      <rPr>
        <sz val="11"/>
        <color theme="1"/>
        <rFont val="宋体"/>
        <charset val="134"/>
      </rPr>
      <t>曹璟玥</t>
    </r>
    <r>
      <rPr>
        <sz val="11"/>
        <color theme="1"/>
        <rFont val="Carlito"/>
        <charset val="134"/>
      </rPr>
      <t>/IBT22098,</t>
    </r>
    <r>
      <rPr>
        <sz val="11"/>
        <color theme="1"/>
        <rFont val="宋体"/>
        <charset val="134"/>
      </rPr>
      <t>蔡方洁</t>
    </r>
    <r>
      <rPr>
        <sz val="11"/>
        <color theme="1"/>
        <rFont val="Carlito"/>
        <charset val="134"/>
      </rPr>
      <t>/IBT22104,</t>
    </r>
    <r>
      <rPr>
        <sz val="11"/>
        <color theme="1"/>
        <rFont val="宋体"/>
        <charset val="134"/>
      </rPr>
      <t>刘桓玉</t>
    </r>
    <r>
      <rPr>
        <sz val="11"/>
        <color theme="1"/>
        <rFont val="Carlito"/>
        <charset val="134"/>
      </rPr>
      <t>/IBT22107</t>
    </r>
  </si>
  <si>
    <t>R2025-086</t>
  </si>
  <si>
    <t>“元滋味·古韵轻糖”健康0添加低糖中式糕点</t>
  </si>
  <si>
    <t>林诗颖</t>
  </si>
  <si>
    <r>
      <rPr>
        <sz val="11"/>
        <color theme="1"/>
        <rFont val="宋体"/>
        <charset val="134"/>
      </rPr>
      <t>吕思彤</t>
    </r>
    <r>
      <rPr>
        <sz val="11"/>
        <color theme="1"/>
        <rFont val="Carlito"/>
        <charset val="134"/>
      </rPr>
      <t>/BT22046,</t>
    </r>
    <r>
      <rPr>
        <sz val="11"/>
        <color theme="1"/>
        <rFont val="宋体"/>
        <charset val="134"/>
      </rPr>
      <t>黄思婷</t>
    </r>
    <r>
      <rPr>
        <sz val="11"/>
        <color theme="1"/>
        <rFont val="Carlito"/>
        <charset val="134"/>
      </rPr>
      <t>/IBT22114,</t>
    </r>
    <r>
      <rPr>
        <sz val="11"/>
        <color theme="1"/>
        <rFont val="宋体"/>
        <charset val="134"/>
      </rPr>
      <t>朱靖</t>
    </r>
    <r>
      <rPr>
        <sz val="11"/>
        <color theme="1"/>
        <rFont val="Carlito"/>
        <charset val="134"/>
      </rPr>
      <t>/MKT22003,</t>
    </r>
    <r>
      <rPr>
        <sz val="11"/>
        <color theme="1"/>
        <rFont val="宋体"/>
        <charset val="134"/>
      </rPr>
      <t>李安</t>
    </r>
    <r>
      <rPr>
        <sz val="11"/>
        <color theme="1"/>
        <rFont val="Carlito"/>
        <charset val="134"/>
      </rPr>
      <t>/IBT22128</t>
    </r>
  </si>
  <si>
    <t>戴昕昕,朱郑雯,刘东（校外）</t>
  </si>
  <si>
    <t>R2025-087</t>
  </si>
  <si>
    <t>小语种热浪来袭：“一带一路”战略下的语言红利</t>
  </si>
  <si>
    <t>张冰璐</t>
  </si>
  <si>
    <r>
      <rPr>
        <sz val="11"/>
        <color theme="1"/>
        <rFont val="宋体"/>
        <charset val="134"/>
      </rPr>
      <t>蔡柠璐</t>
    </r>
    <r>
      <rPr>
        <sz val="11"/>
        <color theme="1"/>
        <rFont val="Carlito"/>
        <charset val="134"/>
      </rPr>
      <t>/IBT22020,</t>
    </r>
    <r>
      <rPr>
        <sz val="11"/>
        <color theme="1"/>
        <rFont val="宋体"/>
        <charset val="134"/>
      </rPr>
      <t>曾嘉怡</t>
    </r>
    <r>
      <rPr>
        <sz val="11"/>
        <color theme="1"/>
        <rFont val="Carlito"/>
        <charset val="134"/>
      </rPr>
      <t>/IBT22007</t>
    </r>
  </si>
  <si>
    <t>聂清华</t>
  </si>
  <si>
    <t>R2025-088</t>
  </si>
  <si>
    <t>基于闽地民俗视阈下,消费者出游态度的影响因素研究</t>
  </si>
  <si>
    <r>
      <rPr>
        <sz val="11"/>
        <color theme="1"/>
        <rFont val="宋体"/>
        <charset val="134"/>
      </rPr>
      <t>李雯</t>
    </r>
    <r>
      <rPr>
        <sz val="11"/>
        <color theme="1"/>
        <rFont val="Carlito"/>
        <charset val="134"/>
      </rPr>
      <t>/IBT22033,</t>
    </r>
    <r>
      <rPr>
        <sz val="11"/>
        <color theme="1"/>
        <rFont val="宋体"/>
        <charset val="134"/>
      </rPr>
      <t>方哲</t>
    </r>
    <r>
      <rPr>
        <sz val="11"/>
        <color theme="1"/>
        <rFont val="Carlito"/>
        <charset val="134"/>
      </rPr>
      <t>/ACH20032,</t>
    </r>
    <r>
      <rPr>
        <sz val="11"/>
        <color theme="1"/>
        <rFont val="宋体"/>
        <charset val="134"/>
      </rPr>
      <t>陈光彬</t>
    </r>
    <r>
      <rPr>
        <sz val="11"/>
        <color theme="1"/>
        <rFont val="Carlito"/>
        <charset val="134"/>
      </rPr>
      <t>/IBT22025,</t>
    </r>
    <r>
      <rPr>
        <sz val="11"/>
        <color theme="1"/>
        <rFont val="宋体"/>
        <charset val="134"/>
      </rPr>
      <t>黄婧</t>
    </r>
    <r>
      <rPr>
        <sz val="11"/>
        <color theme="1"/>
        <rFont val="Carlito"/>
        <charset val="134"/>
      </rPr>
      <t>/MKT22069</t>
    </r>
  </si>
  <si>
    <t>R2025-089</t>
  </si>
  <si>
    <t>OFFWORK“城市桃花源”</t>
  </si>
  <si>
    <t>樊柯贝</t>
  </si>
  <si>
    <r>
      <rPr>
        <sz val="11"/>
        <color theme="1"/>
        <rFont val="宋体"/>
        <charset val="134"/>
      </rPr>
      <t>尤明慧</t>
    </r>
    <r>
      <rPr>
        <sz val="11"/>
        <color theme="1"/>
        <rFont val="Carlito"/>
        <charset val="134"/>
      </rPr>
      <t>/ECM23013,</t>
    </r>
    <r>
      <rPr>
        <sz val="11"/>
        <color theme="1"/>
        <rFont val="宋体"/>
        <charset val="134"/>
      </rPr>
      <t>黄洁</t>
    </r>
    <r>
      <rPr>
        <sz val="11"/>
        <color theme="1"/>
        <rFont val="Carlito"/>
        <charset val="134"/>
      </rPr>
      <t>/TAX23029,</t>
    </r>
    <r>
      <rPr>
        <sz val="11"/>
        <color theme="1"/>
        <rFont val="宋体"/>
        <charset val="134"/>
      </rPr>
      <t>林珮绮</t>
    </r>
    <r>
      <rPr>
        <sz val="11"/>
        <color theme="1"/>
        <rFont val="Carlito"/>
        <charset val="134"/>
      </rPr>
      <t>/ECM23114,</t>
    </r>
    <r>
      <rPr>
        <sz val="11"/>
        <color theme="1"/>
        <rFont val="宋体"/>
        <charset val="134"/>
      </rPr>
      <t>平晨人</t>
    </r>
    <r>
      <rPr>
        <sz val="11"/>
        <color theme="1"/>
        <rFont val="Carlito"/>
        <charset val="134"/>
      </rPr>
      <t>/UBP23004</t>
    </r>
  </si>
  <si>
    <t>高璐,詹小芳（校外）</t>
  </si>
  <si>
    <t>R2025-090</t>
  </si>
  <si>
    <t>《酣动酒界潮——酣客酱酒先锋行》</t>
  </si>
  <si>
    <t>王健博</t>
  </si>
  <si>
    <r>
      <rPr>
        <sz val="11"/>
        <color theme="1"/>
        <rFont val="宋体"/>
        <charset val="134"/>
      </rPr>
      <t>刘众志</t>
    </r>
    <r>
      <rPr>
        <sz val="11"/>
        <color theme="1"/>
        <rFont val="Carlito"/>
        <charset val="134"/>
      </rPr>
      <t>/IBT23120,</t>
    </r>
    <r>
      <rPr>
        <sz val="11"/>
        <color theme="1"/>
        <rFont val="宋体"/>
        <charset val="134"/>
      </rPr>
      <t>张馨月</t>
    </r>
    <r>
      <rPr>
        <sz val="11"/>
        <color theme="1"/>
        <rFont val="Carlito"/>
        <charset val="134"/>
      </rPr>
      <t>/IBT23108,</t>
    </r>
    <r>
      <rPr>
        <sz val="11"/>
        <color theme="1"/>
        <rFont val="宋体"/>
        <charset val="134"/>
      </rPr>
      <t>王汉霖</t>
    </r>
    <r>
      <rPr>
        <sz val="11"/>
        <color theme="1"/>
        <rFont val="Carlito"/>
        <charset val="134"/>
      </rPr>
      <t>/IBT23070,</t>
    </r>
    <r>
      <rPr>
        <sz val="11"/>
        <color theme="1"/>
        <rFont val="宋体"/>
        <charset val="134"/>
      </rPr>
      <t>许瑞雪</t>
    </r>
    <r>
      <rPr>
        <sz val="11"/>
        <color theme="1"/>
        <rFont val="Carlito"/>
        <charset val="134"/>
      </rPr>
      <t>/BNK24047</t>
    </r>
  </si>
  <si>
    <t>陈秋霞,高璐,王燕（校外）</t>
  </si>
  <si>
    <t>R2025-091</t>
  </si>
  <si>
    <t>“笑林风云,声传万里”——相声观众细分市场分析与付费意愿驱动因素研究</t>
  </si>
  <si>
    <t>余茵</t>
  </si>
  <si>
    <r>
      <rPr>
        <sz val="11"/>
        <color theme="1"/>
        <rFont val="宋体"/>
        <charset val="134"/>
      </rPr>
      <t>石珏檐</t>
    </r>
    <r>
      <rPr>
        <sz val="11"/>
        <color theme="1"/>
        <rFont val="Carlito"/>
        <charset val="134"/>
      </rPr>
      <t>/BDT22054,</t>
    </r>
    <r>
      <rPr>
        <sz val="11"/>
        <color theme="1"/>
        <rFont val="宋体"/>
        <charset val="134"/>
      </rPr>
      <t>徐香</t>
    </r>
    <r>
      <rPr>
        <sz val="11"/>
        <color theme="1"/>
        <rFont val="Carlito"/>
        <charset val="134"/>
      </rPr>
      <t>/INB23078</t>
    </r>
  </si>
  <si>
    <t>R2025-092</t>
  </si>
  <si>
    <t>枸杞质量密码—探索枸杞全产业链下的质量信用重塑</t>
  </si>
  <si>
    <r>
      <rPr>
        <sz val="11"/>
        <color theme="1"/>
        <rFont val="宋体"/>
        <charset val="134"/>
      </rPr>
      <t>林振鑫</t>
    </r>
    <r>
      <rPr>
        <sz val="11"/>
        <color theme="1"/>
        <rFont val="Carlito"/>
        <charset val="134"/>
      </rPr>
      <t>/IBT23027,</t>
    </r>
    <r>
      <rPr>
        <sz val="11"/>
        <color theme="1"/>
        <rFont val="宋体"/>
        <charset val="134"/>
      </rPr>
      <t>薛惠灵</t>
    </r>
    <r>
      <rPr>
        <sz val="11"/>
        <color theme="1"/>
        <rFont val="Carlito"/>
        <charset val="134"/>
      </rPr>
      <t>/BNK24116,</t>
    </r>
    <r>
      <rPr>
        <sz val="11"/>
        <color theme="1"/>
        <rFont val="宋体"/>
        <charset val="134"/>
      </rPr>
      <t>张安清</t>
    </r>
    <r>
      <rPr>
        <sz val="11"/>
        <color theme="1"/>
        <rFont val="Carlito"/>
        <charset val="134"/>
      </rPr>
      <t>/FNM24013,</t>
    </r>
    <r>
      <rPr>
        <sz val="11"/>
        <color theme="1"/>
        <rFont val="宋体"/>
        <charset val="134"/>
      </rPr>
      <t>陈梓珍</t>
    </r>
    <r>
      <rPr>
        <sz val="11"/>
        <color theme="1"/>
        <rFont val="Carlito"/>
        <charset val="134"/>
      </rPr>
      <t>/FNM24035</t>
    </r>
  </si>
  <si>
    <t>R2025-093</t>
  </si>
  <si>
    <t>年轻女孩的多巴胺包包——欧缇斯品牌策划书</t>
  </si>
  <si>
    <r>
      <rPr>
        <sz val="11"/>
        <color theme="1"/>
        <rFont val="宋体"/>
        <charset val="134"/>
      </rPr>
      <t>刘莲</t>
    </r>
    <r>
      <rPr>
        <sz val="11"/>
        <color theme="1"/>
        <rFont val="Carlito"/>
        <charset val="134"/>
      </rPr>
      <t>/MKT22100,</t>
    </r>
    <r>
      <rPr>
        <sz val="11"/>
        <color theme="1"/>
        <rFont val="宋体"/>
        <charset val="134"/>
      </rPr>
      <t>陈若思</t>
    </r>
    <r>
      <rPr>
        <sz val="11"/>
        <color theme="1"/>
        <rFont val="Carlito"/>
        <charset val="134"/>
      </rPr>
      <t>/MKT22092,</t>
    </r>
    <r>
      <rPr>
        <sz val="11"/>
        <color theme="1"/>
        <rFont val="宋体"/>
        <charset val="134"/>
      </rPr>
      <t>徐佳涵</t>
    </r>
    <r>
      <rPr>
        <sz val="11"/>
        <color theme="1"/>
        <rFont val="Carlito"/>
        <charset val="134"/>
      </rPr>
      <t>/MKT22077,</t>
    </r>
    <r>
      <rPr>
        <sz val="11"/>
        <color theme="1"/>
        <rFont val="宋体"/>
        <charset val="134"/>
      </rPr>
      <t>胡宇洁</t>
    </r>
    <r>
      <rPr>
        <sz val="11"/>
        <color theme="1"/>
        <rFont val="Carlito"/>
        <charset val="134"/>
      </rPr>
      <t>/TAX22060</t>
    </r>
  </si>
  <si>
    <t>高璐,傅志东（校外）</t>
  </si>
  <si>
    <t>R2025-094</t>
  </si>
  <si>
    <t>岩岭之巅,茶韵天成</t>
  </si>
  <si>
    <t>刘瑞</t>
  </si>
  <si>
    <r>
      <rPr>
        <sz val="11"/>
        <color theme="1"/>
        <rFont val="宋体"/>
        <charset val="134"/>
      </rPr>
      <t>唐晓钰</t>
    </r>
    <r>
      <rPr>
        <sz val="11"/>
        <color theme="1"/>
        <rFont val="Carlito"/>
        <charset val="134"/>
      </rPr>
      <t>/INBU24042,</t>
    </r>
    <r>
      <rPr>
        <sz val="11"/>
        <color theme="1"/>
        <rFont val="宋体"/>
        <charset val="134"/>
      </rPr>
      <t>刘樟辉</t>
    </r>
    <r>
      <rPr>
        <sz val="11"/>
        <color theme="1"/>
        <rFont val="Carlito"/>
        <charset val="134"/>
      </rPr>
      <t>/INBU24031,</t>
    </r>
    <r>
      <rPr>
        <sz val="11"/>
        <color theme="1"/>
        <rFont val="宋体"/>
        <charset val="134"/>
      </rPr>
      <t>刘佳毫</t>
    </r>
    <r>
      <rPr>
        <sz val="11"/>
        <color theme="1"/>
        <rFont val="Carlito"/>
        <charset val="134"/>
      </rPr>
      <t>/INBU24055</t>
    </r>
  </si>
  <si>
    <t>R2025-095</t>
  </si>
  <si>
    <t>古绣新韵—促进厦门珠绣创新性发展的领航者</t>
  </si>
  <si>
    <t>潘语嫣</t>
  </si>
  <si>
    <r>
      <rPr>
        <sz val="11"/>
        <color theme="1"/>
        <rFont val="宋体"/>
        <charset val="134"/>
      </rPr>
      <t>傅嘉琪</t>
    </r>
    <r>
      <rPr>
        <sz val="11"/>
        <color theme="1"/>
        <rFont val="Carlito"/>
        <charset val="134"/>
      </rPr>
      <t>/IBT23076,</t>
    </r>
    <r>
      <rPr>
        <sz val="11"/>
        <color theme="1"/>
        <rFont val="宋体"/>
        <charset val="134"/>
      </rPr>
      <t>邹昀希</t>
    </r>
    <r>
      <rPr>
        <sz val="11"/>
        <color theme="1"/>
        <rFont val="Carlito"/>
        <charset val="134"/>
      </rPr>
      <t>/IBT23015,</t>
    </r>
    <r>
      <rPr>
        <sz val="11"/>
        <color theme="1"/>
        <rFont val="宋体"/>
        <charset val="134"/>
      </rPr>
      <t>陈欣</t>
    </r>
    <r>
      <rPr>
        <sz val="11"/>
        <color theme="1"/>
        <rFont val="Carlito"/>
        <charset val="134"/>
      </rPr>
      <t>/IBT23091,</t>
    </r>
    <r>
      <rPr>
        <sz val="11"/>
        <color theme="1"/>
        <rFont val="宋体"/>
        <charset val="134"/>
      </rPr>
      <t>马心妍</t>
    </r>
    <r>
      <rPr>
        <sz val="11"/>
        <color theme="1"/>
        <rFont val="Carlito"/>
        <charset val="134"/>
      </rPr>
      <t>/IBT23095</t>
    </r>
  </si>
  <si>
    <t>R2025-096</t>
  </si>
  <si>
    <t>地域文化解密:饭团的创新之路</t>
  </si>
  <si>
    <r>
      <rPr>
        <sz val="11"/>
        <color theme="1"/>
        <rFont val="宋体"/>
        <charset val="134"/>
      </rPr>
      <t>高艺桓</t>
    </r>
    <r>
      <rPr>
        <sz val="11"/>
        <color theme="1"/>
        <rFont val="Carlito"/>
        <charset val="134"/>
      </rPr>
      <t>/ITT24048,</t>
    </r>
    <r>
      <rPr>
        <sz val="11"/>
        <color theme="1"/>
        <rFont val="宋体"/>
        <charset val="134"/>
      </rPr>
      <t>陈婧雯</t>
    </r>
    <r>
      <rPr>
        <sz val="11"/>
        <color theme="1"/>
        <rFont val="Carlito"/>
        <charset val="134"/>
      </rPr>
      <t>/MKTU2407,</t>
    </r>
    <r>
      <rPr>
        <sz val="11"/>
        <color theme="1"/>
        <rFont val="宋体"/>
        <charset val="134"/>
      </rPr>
      <t>叶灵琪</t>
    </r>
    <r>
      <rPr>
        <sz val="11"/>
        <color theme="1"/>
        <rFont val="Carlito"/>
        <charset val="134"/>
      </rPr>
      <t>/ACH24117,</t>
    </r>
    <r>
      <rPr>
        <sz val="11"/>
        <color theme="1"/>
        <rFont val="宋体"/>
        <charset val="134"/>
      </rPr>
      <t>卓瑜涵</t>
    </r>
    <r>
      <rPr>
        <sz val="11"/>
        <color theme="1"/>
        <rFont val="Carlito"/>
        <charset val="134"/>
      </rPr>
      <t>/AACC2412</t>
    </r>
  </si>
  <si>
    <t>R2025-097</t>
  </si>
  <si>
    <t>畲裳虚影：打造畲族传统服饰的现代化发展</t>
  </si>
  <si>
    <t>陈思佳</t>
  </si>
  <si>
    <r>
      <rPr>
        <sz val="11"/>
        <color theme="1"/>
        <rFont val="宋体"/>
        <charset val="134"/>
      </rPr>
      <t>何婉萱</t>
    </r>
    <r>
      <rPr>
        <sz val="11"/>
        <color theme="1"/>
        <rFont val="Carlito"/>
        <charset val="134"/>
      </rPr>
      <t>/IBT23083,</t>
    </r>
    <r>
      <rPr>
        <sz val="11"/>
        <color theme="1"/>
        <rFont val="宋体"/>
        <charset val="134"/>
      </rPr>
      <t>林芷萱</t>
    </r>
    <r>
      <rPr>
        <sz val="11"/>
        <color theme="1"/>
        <rFont val="Carlito"/>
        <charset val="134"/>
      </rPr>
      <t>/IBT23073,</t>
    </r>
    <r>
      <rPr>
        <sz val="11"/>
        <color theme="1"/>
        <rFont val="宋体"/>
        <charset val="134"/>
      </rPr>
      <t>黄薇琪</t>
    </r>
    <r>
      <rPr>
        <sz val="11"/>
        <color theme="1"/>
        <rFont val="Carlito"/>
        <charset val="134"/>
      </rPr>
      <t>/IBT23045,</t>
    </r>
    <r>
      <rPr>
        <sz val="11"/>
        <color theme="1"/>
        <rFont val="宋体"/>
        <charset val="134"/>
      </rPr>
      <t>唐菲</t>
    </r>
    <r>
      <rPr>
        <sz val="11"/>
        <color theme="1"/>
        <rFont val="Carlito"/>
        <charset val="134"/>
      </rPr>
      <t>/IBT23048</t>
    </r>
  </si>
  <si>
    <t>迟雪</t>
  </si>
  <si>
    <t>R2025-098</t>
  </si>
  <si>
    <t>银龄洞察：厦门市老年人养老需求调研</t>
  </si>
  <si>
    <t>周圆圆</t>
  </si>
  <si>
    <r>
      <rPr>
        <sz val="11"/>
        <color theme="1"/>
        <rFont val="宋体"/>
        <charset val="134"/>
      </rPr>
      <t>施宇鹰</t>
    </r>
    <r>
      <rPr>
        <sz val="11"/>
        <color theme="1"/>
        <rFont val="Carlito"/>
        <charset val="134"/>
      </rPr>
      <t>/MKT23021,</t>
    </r>
    <r>
      <rPr>
        <sz val="11"/>
        <color theme="1"/>
        <rFont val="宋体"/>
        <charset val="134"/>
      </rPr>
      <t>李瑞琳</t>
    </r>
    <r>
      <rPr>
        <sz val="11"/>
        <color theme="1"/>
        <rFont val="Carlito"/>
        <charset val="134"/>
      </rPr>
      <t>/MKT23047</t>
    </r>
  </si>
  <si>
    <t>R2025-099</t>
  </si>
  <si>
    <t>六级产业链：丹东九九草莓乡村与市场的连接</t>
  </si>
  <si>
    <t>孙浩洋</t>
  </si>
  <si>
    <r>
      <rPr>
        <sz val="11"/>
        <color theme="1"/>
        <rFont val="宋体"/>
        <charset val="134"/>
      </rPr>
      <t>邱馨澜</t>
    </r>
    <r>
      <rPr>
        <sz val="11"/>
        <color theme="1"/>
        <rFont val="Carlito"/>
        <charset val="134"/>
      </rPr>
      <t>/INB22083,</t>
    </r>
    <r>
      <rPr>
        <sz val="11"/>
        <color theme="1"/>
        <rFont val="宋体"/>
        <charset val="134"/>
      </rPr>
      <t>刘懿姿</t>
    </r>
    <r>
      <rPr>
        <sz val="11"/>
        <color theme="1"/>
        <rFont val="Carlito"/>
        <charset val="134"/>
      </rPr>
      <t>/EVD22012,</t>
    </r>
    <r>
      <rPr>
        <sz val="11"/>
        <color theme="1"/>
        <rFont val="宋体"/>
        <charset val="134"/>
      </rPr>
      <t>姚晓敏</t>
    </r>
    <r>
      <rPr>
        <sz val="11"/>
        <color theme="1"/>
        <rFont val="Carlito"/>
        <charset val="134"/>
      </rPr>
      <t>/RES23008,</t>
    </r>
    <r>
      <rPr>
        <sz val="11"/>
        <color theme="1"/>
        <rFont val="宋体"/>
        <charset val="134"/>
      </rPr>
      <t>刘圻垟</t>
    </r>
    <r>
      <rPr>
        <sz val="11"/>
        <color theme="1"/>
        <rFont val="Carlito"/>
        <charset val="134"/>
      </rPr>
      <t>/INB24041</t>
    </r>
  </si>
  <si>
    <t>黄振谊,聂清华</t>
  </si>
  <si>
    <t>R2025-100</t>
  </si>
  <si>
    <t>漳州市环境污染和可持续发展</t>
  </si>
  <si>
    <t>黄嘉兴</t>
  </si>
  <si>
    <r>
      <rPr>
        <sz val="11"/>
        <color theme="1"/>
        <rFont val="宋体"/>
        <charset val="134"/>
      </rPr>
      <t>佳妮</t>
    </r>
    <r>
      <rPr>
        <sz val="11"/>
        <color theme="1"/>
        <rFont val="Carlito"/>
        <charset val="134"/>
      </rPr>
      <t>/MKT23095</t>
    </r>
  </si>
  <si>
    <t>R2025-101</t>
  </si>
  <si>
    <t>闽台文化传承与发展现状—聚焦青礁村小小解说员培养路径探究</t>
  </si>
  <si>
    <r>
      <rPr>
        <sz val="11"/>
        <color theme="1"/>
        <rFont val="宋体"/>
        <charset val="134"/>
      </rPr>
      <t>董宇焓</t>
    </r>
    <r>
      <rPr>
        <sz val="11"/>
        <color theme="1"/>
        <rFont val="Carlito"/>
        <charset val="134"/>
      </rPr>
      <t>/IBT23092,</t>
    </r>
    <r>
      <rPr>
        <sz val="11"/>
        <color theme="1"/>
        <rFont val="宋体"/>
        <charset val="134"/>
      </rPr>
      <t>张成</t>
    </r>
    <r>
      <rPr>
        <sz val="11"/>
        <color theme="1"/>
        <rFont val="Carlito"/>
        <charset val="134"/>
      </rPr>
      <t>/IBT22050,</t>
    </r>
    <r>
      <rPr>
        <sz val="11"/>
        <color theme="1"/>
        <rFont val="宋体"/>
        <charset val="134"/>
      </rPr>
      <t>王汉霖</t>
    </r>
    <r>
      <rPr>
        <sz val="11"/>
        <color theme="1"/>
        <rFont val="Carlito"/>
        <charset val="134"/>
      </rPr>
      <t>IBT23070,</t>
    </r>
    <r>
      <rPr>
        <sz val="11"/>
        <color theme="1"/>
        <rFont val="宋体"/>
        <charset val="134"/>
      </rPr>
      <t>陈欣瑶</t>
    </r>
    <r>
      <rPr>
        <sz val="11"/>
        <color theme="1"/>
        <rFont val="Carlito"/>
        <charset val="134"/>
      </rPr>
      <t>IBT23070</t>
    </r>
  </si>
  <si>
    <t>张钰淋</t>
  </si>
  <si>
    <t>R2025-102</t>
  </si>
  <si>
    <t>一键寄养,轻松出行——宠物寄养中介,连接信任与爱的桥梁</t>
  </si>
  <si>
    <t>陈引</t>
  </si>
  <si>
    <r>
      <rPr>
        <sz val="11"/>
        <color theme="1"/>
        <rFont val="宋体"/>
        <charset val="134"/>
      </rPr>
      <t>姚东妮</t>
    </r>
    <r>
      <rPr>
        <sz val="11"/>
        <color theme="1"/>
        <rFont val="Carlito"/>
        <charset val="134"/>
      </rPr>
      <t>/INB23058,</t>
    </r>
    <r>
      <rPr>
        <sz val="11"/>
        <color theme="1"/>
        <rFont val="宋体"/>
        <charset val="134"/>
      </rPr>
      <t>贺思童</t>
    </r>
    <r>
      <rPr>
        <sz val="11"/>
        <color theme="1"/>
        <rFont val="Carlito"/>
        <charset val="134"/>
      </rPr>
      <t>/INB23076</t>
    </r>
  </si>
  <si>
    <t>R2025-103</t>
  </si>
  <si>
    <t>厦漳泉老年群体数字鸿沟弥合研究</t>
  </si>
  <si>
    <t>严怡婷</t>
  </si>
  <si>
    <r>
      <rPr>
        <sz val="11"/>
        <color theme="1"/>
        <rFont val="宋体"/>
        <charset val="134"/>
      </rPr>
      <t>李嘉怡</t>
    </r>
    <r>
      <rPr>
        <sz val="11"/>
        <color theme="1"/>
        <rFont val="Carlito"/>
        <charset val="134"/>
      </rPr>
      <t>/MKT23020,</t>
    </r>
    <r>
      <rPr>
        <sz val="11"/>
        <color theme="1"/>
        <rFont val="宋体"/>
        <charset val="134"/>
      </rPr>
      <t>王佳颖</t>
    </r>
    <r>
      <rPr>
        <sz val="11"/>
        <color theme="1"/>
        <rFont val="Carlito"/>
        <charset val="134"/>
      </rPr>
      <t>/MKT23072,</t>
    </r>
    <r>
      <rPr>
        <sz val="11"/>
        <color theme="1"/>
        <rFont val="宋体"/>
        <charset val="134"/>
      </rPr>
      <t>温昕阳</t>
    </r>
    <r>
      <rPr>
        <sz val="11"/>
        <color theme="1"/>
        <rFont val="Carlito"/>
        <charset val="134"/>
      </rPr>
      <t>/MKT23051,</t>
    </r>
    <r>
      <rPr>
        <sz val="11"/>
        <color theme="1"/>
        <rFont val="宋体"/>
        <charset val="134"/>
      </rPr>
      <t>陈紫彤</t>
    </r>
    <r>
      <rPr>
        <sz val="11"/>
        <color theme="1"/>
        <rFont val="Carlito"/>
        <charset val="134"/>
      </rPr>
      <t>/MKT23090</t>
    </r>
  </si>
  <si>
    <t>R2025-104</t>
  </si>
  <si>
    <t>柚香助农兴</t>
  </si>
  <si>
    <t>黄诗妍</t>
  </si>
  <si>
    <r>
      <rPr>
        <sz val="11"/>
        <color theme="1"/>
        <rFont val="宋体"/>
        <charset val="134"/>
      </rPr>
      <t>庄依晨</t>
    </r>
    <r>
      <rPr>
        <sz val="11"/>
        <color theme="1"/>
        <rFont val="Carlito"/>
        <charset val="134"/>
      </rPr>
      <t>/LSA22004,</t>
    </r>
    <r>
      <rPr>
        <sz val="11"/>
        <color theme="1"/>
        <rFont val="宋体"/>
        <charset val="134"/>
      </rPr>
      <t>吴冰</t>
    </r>
    <r>
      <rPr>
        <sz val="11"/>
        <color theme="1"/>
        <rFont val="Carlito"/>
        <charset val="134"/>
      </rPr>
      <t>/ACH23001</t>
    </r>
  </si>
  <si>
    <t>段景伦,王鸿雄（校外）</t>
  </si>
  <si>
    <t>R2025-105</t>
  </si>
  <si>
    <t>中药奶茶的品牌形象与商业伦理和社会责任的结合</t>
  </si>
  <si>
    <t>程鑫颖</t>
  </si>
  <si>
    <r>
      <rPr>
        <sz val="11"/>
        <color theme="1"/>
        <rFont val="宋体"/>
        <charset val="134"/>
      </rPr>
      <t>姬懿姗</t>
    </r>
    <r>
      <rPr>
        <sz val="11"/>
        <color theme="1"/>
        <rFont val="Carlito"/>
        <charset val="134"/>
      </rPr>
      <t>/VEP22073,</t>
    </r>
    <r>
      <rPr>
        <sz val="11"/>
        <color theme="1"/>
        <rFont val="宋体"/>
        <charset val="134"/>
      </rPr>
      <t>邢婉琳</t>
    </r>
    <r>
      <rPr>
        <sz val="11"/>
        <color theme="1"/>
        <rFont val="Carlito"/>
        <charset val="134"/>
      </rPr>
      <t>/BUS22106,</t>
    </r>
    <r>
      <rPr>
        <sz val="11"/>
        <color theme="1"/>
        <rFont val="宋体"/>
        <charset val="134"/>
      </rPr>
      <t>江天宁</t>
    </r>
    <r>
      <rPr>
        <sz val="11"/>
        <color theme="1"/>
        <rFont val="Carlito"/>
        <charset val="134"/>
      </rPr>
      <t>/MKT24092,</t>
    </r>
    <r>
      <rPr>
        <sz val="11"/>
        <color theme="1"/>
        <rFont val="宋体"/>
        <charset val="134"/>
      </rPr>
      <t>李佳璐</t>
    </r>
    <r>
      <rPr>
        <sz val="11"/>
        <color theme="1"/>
        <rFont val="Carlito"/>
        <charset val="134"/>
      </rPr>
      <t>/BUS23050</t>
    </r>
  </si>
  <si>
    <t>陶晨晨,程军（校外）</t>
  </si>
  <si>
    <t>R2025-106</t>
  </si>
  <si>
    <t>一人食餐厅——小满</t>
  </si>
  <si>
    <t>邓自豪</t>
  </si>
  <si>
    <r>
      <rPr>
        <sz val="11"/>
        <color theme="1"/>
        <rFont val="宋体"/>
        <charset val="134"/>
      </rPr>
      <t>周彦熙</t>
    </r>
    <r>
      <rPr>
        <sz val="11"/>
        <color theme="1"/>
        <rFont val="Carlito"/>
        <charset val="134"/>
      </rPr>
      <t>/CIE23070,</t>
    </r>
    <r>
      <rPr>
        <sz val="11"/>
        <color theme="1"/>
        <rFont val="宋体"/>
        <charset val="134"/>
      </rPr>
      <t>韦冬李</t>
    </r>
    <r>
      <rPr>
        <sz val="11"/>
        <color theme="1"/>
        <rFont val="Carlito"/>
        <charset val="134"/>
      </rPr>
      <t>/UBP23055</t>
    </r>
    <r>
      <rPr>
        <sz val="11"/>
        <color theme="1"/>
        <rFont val="宋体"/>
        <charset val="134"/>
      </rPr>
      <t>，周品默，伊宸烨</t>
    </r>
  </si>
  <si>
    <t>黄振谊,林隆祺</t>
  </si>
  <si>
    <t>R2025-107</t>
  </si>
  <si>
    <t>“文华新潮—以潮玩+中华文化打造中华文化品牌形象”</t>
  </si>
  <si>
    <t>魏云涛</t>
  </si>
  <si>
    <r>
      <rPr>
        <sz val="11"/>
        <color theme="1"/>
        <rFont val="宋体"/>
        <charset val="134"/>
      </rPr>
      <t>姚东妮</t>
    </r>
    <r>
      <rPr>
        <sz val="11"/>
        <color theme="1"/>
        <rFont val="Carlito"/>
        <charset val="134"/>
      </rPr>
      <t>/INB23058,</t>
    </r>
    <r>
      <rPr>
        <sz val="11"/>
        <color theme="1"/>
        <rFont val="宋体"/>
        <charset val="134"/>
      </rPr>
      <t>杨烨</t>
    </r>
    <r>
      <rPr>
        <sz val="11"/>
        <color theme="1"/>
        <rFont val="Carlito"/>
        <charset val="134"/>
      </rPr>
      <t>/INB23066,</t>
    </r>
    <r>
      <rPr>
        <sz val="11"/>
        <color theme="1"/>
        <rFont val="宋体"/>
        <charset val="134"/>
      </rPr>
      <t>蒋羽彤</t>
    </r>
  </si>
  <si>
    <t>黄辉,张佳雷（校外）</t>
  </si>
  <si>
    <t>R2025-108</t>
  </si>
  <si>
    <t>好饯果趣——开创健康蜜饯新风尚</t>
  </si>
  <si>
    <t>黄洁</t>
  </si>
  <si>
    <r>
      <rPr>
        <sz val="11"/>
        <color theme="1"/>
        <rFont val="宋体"/>
        <charset val="134"/>
      </rPr>
      <t>詹惋茹</t>
    </r>
    <r>
      <rPr>
        <sz val="11"/>
        <color theme="1"/>
        <rFont val="Carlito"/>
        <charset val="134"/>
      </rPr>
      <t>/EMB23002,</t>
    </r>
    <r>
      <rPr>
        <sz val="11"/>
        <color theme="1"/>
        <rFont val="宋体"/>
        <charset val="134"/>
      </rPr>
      <t>夏浩喃</t>
    </r>
    <r>
      <rPr>
        <sz val="11"/>
        <color theme="1"/>
        <rFont val="Carlito"/>
        <charset val="134"/>
      </rPr>
      <t>/ECM22019,</t>
    </r>
    <r>
      <rPr>
        <sz val="11"/>
        <color theme="1"/>
        <rFont val="宋体"/>
        <charset val="134"/>
      </rPr>
      <t>李泽羚</t>
    </r>
    <r>
      <rPr>
        <sz val="11"/>
        <color theme="1"/>
        <rFont val="Carlito"/>
        <charset val="134"/>
      </rPr>
      <t>/ENG22013,</t>
    </r>
    <r>
      <rPr>
        <sz val="11"/>
        <color theme="1"/>
        <rFont val="宋体"/>
        <charset val="134"/>
      </rPr>
      <t>郑姗姗</t>
    </r>
    <r>
      <rPr>
        <sz val="11"/>
        <color theme="1"/>
        <rFont val="Carlito"/>
        <charset val="134"/>
      </rPr>
      <t>/MKT22010</t>
    </r>
  </si>
  <si>
    <t>R2025-109</t>
  </si>
  <si>
    <t>积趣盎然——厦门积木市场调研报告</t>
  </si>
  <si>
    <t>李昀诺</t>
  </si>
  <si>
    <r>
      <rPr>
        <sz val="11"/>
        <color theme="1"/>
        <rFont val="宋体"/>
        <charset val="134"/>
      </rPr>
      <t>吕思慧</t>
    </r>
    <r>
      <rPr>
        <sz val="11"/>
        <color theme="1"/>
        <rFont val="Carlito"/>
        <charset val="134"/>
      </rPr>
      <t>/IBT23097,</t>
    </r>
    <r>
      <rPr>
        <sz val="11"/>
        <color theme="1"/>
        <rFont val="宋体"/>
        <charset val="134"/>
      </rPr>
      <t>余芦瑶</t>
    </r>
    <r>
      <rPr>
        <sz val="11"/>
        <color theme="1"/>
        <rFont val="Carlito"/>
        <charset val="134"/>
      </rPr>
      <t>/IBT23115</t>
    </r>
  </si>
  <si>
    <t>苏锦俊,黄振谊</t>
  </si>
  <si>
    <t>R2025-110</t>
  </si>
  <si>
    <t>EnviroSort高效垃圾处理系统</t>
  </si>
  <si>
    <t>刘心雨</t>
  </si>
  <si>
    <r>
      <rPr>
        <sz val="11"/>
        <color theme="1"/>
        <rFont val="宋体"/>
        <charset val="134"/>
      </rPr>
      <t>黄钰蓉</t>
    </r>
    <r>
      <rPr>
        <sz val="11"/>
        <color theme="1"/>
        <rFont val="Carlito"/>
        <charset val="134"/>
      </rPr>
      <t>/INBU24007,</t>
    </r>
    <r>
      <rPr>
        <sz val="11"/>
        <color theme="1"/>
        <rFont val="宋体"/>
        <charset val="134"/>
      </rPr>
      <t>林彤</t>
    </r>
    <r>
      <rPr>
        <sz val="11"/>
        <color theme="1"/>
        <rFont val="Carlito"/>
        <charset val="134"/>
      </rPr>
      <t>/INBU24013,</t>
    </r>
    <r>
      <rPr>
        <sz val="11"/>
        <color theme="1"/>
        <rFont val="宋体"/>
        <charset val="134"/>
      </rPr>
      <t>李乐琰</t>
    </r>
    <r>
      <rPr>
        <sz val="11"/>
        <color theme="1"/>
        <rFont val="Carlito"/>
        <charset val="134"/>
      </rPr>
      <t>/INBU24043</t>
    </r>
  </si>
  <si>
    <t>王生喜</t>
  </si>
  <si>
    <t>R2025-111</t>
  </si>
  <si>
    <t>《偶耀星推计划——布袋木偶戏的魅力》</t>
  </si>
  <si>
    <t>卞号宇</t>
  </si>
  <si>
    <r>
      <rPr>
        <sz val="11"/>
        <color theme="1"/>
        <rFont val="宋体"/>
        <charset val="134"/>
      </rPr>
      <t>王健博</t>
    </r>
    <r>
      <rPr>
        <sz val="11"/>
        <color theme="1"/>
        <rFont val="Carlito"/>
        <charset val="134"/>
      </rPr>
      <t>/IBT23074,</t>
    </r>
    <r>
      <rPr>
        <sz val="11"/>
        <color theme="1"/>
        <rFont val="宋体"/>
        <charset val="134"/>
      </rPr>
      <t>杨硕霄</t>
    </r>
    <r>
      <rPr>
        <sz val="11"/>
        <color theme="1"/>
        <rFont val="Carlito"/>
        <charset val="134"/>
      </rPr>
      <t>/INB23011,</t>
    </r>
    <r>
      <rPr>
        <sz val="11"/>
        <color theme="1"/>
        <rFont val="宋体"/>
        <charset val="134"/>
      </rPr>
      <t>李佳璇</t>
    </r>
    <r>
      <rPr>
        <sz val="11"/>
        <color theme="1"/>
        <rFont val="Carlito"/>
        <charset val="134"/>
      </rPr>
      <t>/IBT23045,</t>
    </r>
    <r>
      <rPr>
        <sz val="11"/>
        <color theme="1"/>
        <rFont val="宋体"/>
        <charset val="134"/>
      </rPr>
      <t>颜钰芝</t>
    </r>
    <r>
      <rPr>
        <sz val="11"/>
        <color theme="1"/>
        <rFont val="Carlito"/>
        <charset val="134"/>
      </rPr>
      <t>/INB23007</t>
    </r>
  </si>
  <si>
    <t>R2025-112</t>
  </si>
  <si>
    <t>Reborn宠生</t>
  </si>
  <si>
    <t>李俐影</t>
  </si>
  <si>
    <r>
      <rPr>
        <sz val="11"/>
        <color theme="1"/>
        <rFont val="宋体"/>
        <charset val="134"/>
      </rPr>
      <t>李贝贝</t>
    </r>
    <r>
      <rPr>
        <sz val="11"/>
        <color theme="1"/>
        <rFont val="Carlito"/>
        <charset val="134"/>
      </rPr>
      <t>/CHN23086,</t>
    </r>
    <r>
      <rPr>
        <sz val="11"/>
        <color theme="1"/>
        <rFont val="宋体"/>
        <charset val="134"/>
      </rPr>
      <t>刘传升</t>
    </r>
    <r>
      <rPr>
        <sz val="11"/>
        <color theme="1"/>
        <rFont val="Carlito"/>
        <charset val="134"/>
      </rPr>
      <t>/CHN23085,</t>
    </r>
    <r>
      <rPr>
        <sz val="11"/>
        <color theme="1"/>
        <rFont val="宋体"/>
        <charset val="134"/>
      </rPr>
      <t>姜俊伊</t>
    </r>
    <r>
      <rPr>
        <sz val="11"/>
        <color theme="1"/>
        <rFont val="Carlito"/>
        <charset val="134"/>
      </rPr>
      <t>/CHN23079</t>
    </r>
  </si>
  <si>
    <t>刘莉,黄振谊</t>
  </si>
  <si>
    <t>R2025-113</t>
  </si>
  <si>
    <t>国内箱包自我品牌海内外营销模式的分析探讨</t>
  </si>
  <si>
    <t>郑博菲</t>
  </si>
  <si>
    <r>
      <rPr>
        <sz val="11"/>
        <color theme="1"/>
        <rFont val="宋体"/>
        <charset val="134"/>
      </rPr>
      <t>曾琼敏</t>
    </r>
    <r>
      <rPr>
        <sz val="11"/>
        <color theme="1"/>
        <rFont val="Carlito"/>
        <charset val="134"/>
      </rPr>
      <t>/INB23027,</t>
    </r>
    <r>
      <rPr>
        <sz val="11"/>
        <color theme="1"/>
        <rFont val="宋体"/>
        <charset val="134"/>
      </rPr>
      <t>张伟鑫</t>
    </r>
    <r>
      <rPr>
        <sz val="11"/>
        <color theme="1"/>
        <rFont val="Carlito"/>
        <charset val="134"/>
      </rPr>
      <t>/INB23091</t>
    </r>
  </si>
  <si>
    <t>R2025-114</t>
  </si>
  <si>
    <t>厦门记忆,漆线传情：漆线雕的地域传承与未来发展</t>
  </si>
  <si>
    <t>刘一漫</t>
  </si>
  <si>
    <r>
      <rPr>
        <sz val="11"/>
        <color theme="1"/>
        <rFont val="宋体"/>
        <charset val="134"/>
      </rPr>
      <t>肖雨珊</t>
    </r>
    <r>
      <rPr>
        <sz val="11"/>
        <color theme="1"/>
        <rFont val="Carlito"/>
        <charset val="134"/>
      </rPr>
      <t>/MKT23070,</t>
    </r>
    <r>
      <rPr>
        <sz val="11"/>
        <color theme="1"/>
        <rFont val="宋体"/>
        <charset val="134"/>
      </rPr>
      <t>黄雨欣</t>
    </r>
    <r>
      <rPr>
        <sz val="11"/>
        <color theme="1"/>
        <rFont val="Carlito"/>
        <charset val="134"/>
      </rPr>
      <t>/MKT23071</t>
    </r>
  </si>
  <si>
    <t>王生喜,林晨萍</t>
  </si>
  <si>
    <t>R2025-115</t>
  </si>
  <si>
    <t>火锅中的养生密码</t>
  </si>
  <si>
    <t>谈冰玉</t>
  </si>
  <si>
    <r>
      <rPr>
        <sz val="11"/>
        <color theme="1"/>
        <rFont val="宋体"/>
        <charset val="134"/>
      </rPr>
      <t>林泺欣</t>
    </r>
    <r>
      <rPr>
        <sz val="11"/>
        <color theme="1"/>
        <rFont val="Carlito"/>
        <charset val="134"/>
      </rPr>
      <t>/IBT23067,</t>
    </r>
    <r>
      <rPr>
        <sz val="11"/>
        <color theme="1"/>
        <rFont val="宋体"/>
        <charset val="134"/>
      </rPr>
      <t>张清新</t>
    </r>
    <r>
      <rPr>
        <sz val="11"/>
        <color theme="1"/>
        <rFont val="Carlito"/>
        <charset val="134"/>
      </rPr>
      <t>/IBT23114,</t>
    </r>
    <r>
      <rPr>
        <sz val="11"/>
        <color theme="1"/>
        <rFont val="宋体"/>
        <charset val="134"/>
      </rPr>
      <t>王萱儿</t>
    </r>
    <r>
      <rPr>
        <sz val="11"/>
        <color theme="1"/>
        <rFont val="Carlito"/>
        <charset val="134"/>
      </rPr>
      <t>/IBT23130,</t>
    </r>
    <r>
      <rPr>
        <sz val="11"/>
        <color theme="1"/>
        <rFont val="宋体"/>
        <charset val="134"/>
      </rPr>
      <t>李想</t>
    </r>
    <r>
      <rPr>
        <sz val="11"/>
        <color theme="1"/>
        <rFont val="Carlito"/>
        <charset val="134"/>
      </rPr>
      <t>/IBT23101</t>
    </r>
  </si>
  <si>
    <t>R2026-001</t>
  </si>
  <si>
    <t>凌恒智革一-新一代环保智能人造革解决方案提供商</t>
  </si>
  <si>
    <t>中国国际大学生创新大赛（2026）</t>
  </si>
  <si>
    <t>冯天瑞、黄智炜、陈明康、谢丁哲、陈美琳、褚锦峰、卢致鹏、张清蕙、刘荣亮、王安琪、林芷彧、陈旻翠</t>
  </si>
  <si>
    <t>R2026-002</t>
  </si>
  <si>
    <t>硅界一中国硅胶消费创新生态引领者</t>
  </si>
  <si>
    <t>曾建业</t>
  </si>
  <si>
    <t>方晓蕊、叶子、严雅琪、蒋馨烨、黄智炜、黄舒华、曹莹、郑锐颖、丁林薇、王彦衡、朱羽墨、汪胤睿</t>
  </si>
  <si>
    <t>R2026-003</t>
  </si>
  <si>
    <t>侨韵黄檗--AI构建侨乡数字文旅新生态引领者</t>
  </si>
  <si>
    <t>郑训焓</t>
  </si>
  <si>
    <t>田晓琳、戴佳琦、陈泽妍、尤津桂、唐嘉翔、王晓楠、谢依娜、燕昀菲、林艺暄</t>
  </si>
  <si>
    <t>R2026-004</t>
  </si>
  <si>
    <t>"参”生不息--中国南方海参全产业链服务平台</t>
  </si>
  <si>
    <t>林开鋆</t>
  </si>
  <si>
    <t>张佳艺、苏银鸿、田晓琳、周妍、官珈印、杨子溢、邵梓睿、黄杰睿、郭璇、蔡育豪、刘彦希、陈昕妍</t>
  </si>
  <si>
    <t>R2026-005</t>
  </si>
  <si>
    <t>膜”力未来一P-CVD等离子覆膜技术的领跑者</t>
  </si>
  <si>
    <t>董星驰</t>
  </si>
  <si>
    <t>郑淮文、李梅青、赵吉意、杨晓真、陈怡儒、张恒畅、初弈洁、李陈沛、李晓璐、张冰冰</t>
  </si>
  <si>
    <t>R2026-006</t>
  </si>
  <si>
    <t>"膳烤”新芒:三四线城市碳烤市场的数字新范式</t>
  </si>
  <si>
    <t>蒋馨烨、郭欣果、戴子洁、张洛钏、徐佳佳、张宝婷、戴梓虹、苏梓晴、蒙麒宇、吴欣怡</t>
  </si>
  <si>
    <t>R2026-007</t>
  </si>
  <si>
    <t>青黛新生一-青年科技赋能非遗产业振兴的红旅实践</t>
  </si>
  <si>
    <t>郭丁萌、杨晓真、严歆、陈睿怡、王静雅、张明琪、陈怡霏</t>
  </si>
  <si>
    <t>R2026-008</t>
  </si>
  <si>
    <t>山河入晋一中国文化场景化传播新范式开创者</t>
  </si>
  <si>
    <t>梁嘉歆</t>
  </si>
  <si>
    <t>刘必璋、董星驰、曾晨希、曾子涵、洪梓潼、蔡育豪、周扬姿、高樊展妍、张喆晰、骆抒韵、姚云泷、胡桂榕</t>
  </si>
  <si>
    <t>R2026-009</t>
  </si>
  <si>
    <t>宁聚黄鱼</t>
  </si>
  <si>
    <t>许靖悦</t>
  </si>
  <si>
    <t>翁浩宇、张馨月、陈明康、任心怡、丁怡彤、吴欣凌、刘圻垟、戴欣儒、王晨紫卉、陈灵、纪心语</t>
  </si>
  <si>
    <t>R2026-010</t>
  </si>
  <si>
    <t>印象黄檗——AI赋能侨乡文旅新生态的引领者</t>
  </si>
  <si>
    <t>第十四届挑战杯全国大学生创业计划竞赛</t>
  </si>
  <si>
    <r>
      <rPr>
        <sz val="11"/>
        <color theme="1"/>
        <rFont val="宋体"/>
        <charset val="134"/>
      </rPr>
      <t>第十四届</t>
    </r>
    <r>
      <rPr>
        <sz val="11"/>
        <color theme="1"/>
        <rFont val="Carlito"/>
        <charset val="134"/>
      </rPr>
      <t>/</t>
    </r>
    <r>
      <rPr>
        <sz val="11"/>
        <color theme="1"/>
        <rFont val="宋体"/>
        <charset val="134"/>
      </rPr>
      <t>国赛</t>
    </r>
  </si>
  <si>
    <t>张佳艺、戴佳琦、徐嘉康、张芮宁、田晓琳、陈泽妍、董星驰、谢丁哲、蔡育豪、唐嘉翔、谢海滨、高樊展颜</t>
  </si>
  <si>
    <t>连智华、姚祖婵、左伟唯、晏玲妮</t>
  </si>
  <si>
    <t>R2026-011</t>
  </si>
  <si>
    <t>碳链智控：数智驱动构建零碳监管新体系</t>
  </si>
  <si>
    <t>王熙杰、苏银鸿、吴欣凌、陈明康、陈梓珍、曾子涵、褚锦峰、梁嘉瑄、郑锐颖、唐宇彤、董菲菲、周扬姿</t>
  </si>
  <si>
    <t>连智华、陈斌、柳志鹏、赖柯华、左伟唯</t>
  </si>
  <si>
    <t>R2026-012</t>
  </si>
  <si>
    <t>智绘青黛，匠造新生——天然染料工业化标准体系构建方案</t>
  </si>
  <si>
    <t>陈睿娱</t>
  </si>
  <si>
    <t>方晓蕊、林琪山、杨重、黄雨費、刘思诗、余欣瑶、赵雨姗、邵梓睿、赖诗雨、徐位、张闻达、叶子、陈昕妍</t>
  </si>
  <si>
    <t>唐刚、连智华、林波、周涛</t>
  </si>
  <si>
    <t>R2026-013</t>
  </si>
  <si>
    <t>安“燃”无恙——全国首创MCM计量方法实现天然气全产业链热值精准测量项目</t>
  </si>
  <si>
    <r>
      <rPr>
        <sz val="11"/>
        <color theme="1"/>
        <rFont val="宋体"/>
        <charset val="134"/>
      </rPr>
      <t>第十四届</t>
    </r>
    <r>
      <rPr>
        <sz val="11"/>
        <color theme="1"/>
        <rFont val="Carlito"/>
        <charset val="134"/>
      </rPr>
      <t>/</t>
    </r>
    <r>
      <rPr>
        <sz val="11"/>
        <color theme="1"/>
        <rFont val="宋体"/>
        <charset val="134"/>
      </rPr>
      <t>校赛</t>
    </r>
  </si>
  <si>
    <t>蒋馨烨、曾晨希、王若晗、黄杰睿、蔡晓诺、陈凉、洪梓潼、郭潇凡</t>
  </si>
  <si>
    <t>R2026-014</t>
  </si>
  <si>
    <t>“膜”利前行——P-CVD等离子体覆膜技术的领跑者</t>
  </si>
  <si>
    <t>官珈印</t>
  </si>
  <si>
    <t>詹佳雯、郭丁萌、付昱淏、钟子薇、张清惠、尤津桂、林健波、毕越</t>
  </si>
  <si>
    <t>R2026-015</t>
  </si>
  <si>
    <t>数智闽海，潮起新程——人智协同驱动闽海文化的创新与传播</t>
  </si>
  <si>
    <t>刘必璋</t>
  </si>
  <si>
    <t>郭欣果、谢安琦、李汶原、吴文博、徐佳佳、李梅青</t>
  </si>
  <si>
    <t>R2026-016</t>
  </si>
  <si>
    <t>AI助农水产养殖：三端互联鱼态识别传感技术</t>
  </si>
  <si>
    <t>周润泽、初奕洁、卢致鹏、谢依娜、顾健泽</t>
  </si>
  <si>
    <t>R2026-017</t>
  </si>
  <si>
    <r>
      <rPr>
        <sz val="11"/>
        <color rgb="FF000000"/>
        <rFont val="微软雅黑"/>
        <charset val="134"/>
      </rPr>
      <t>畲韵情</t>
    </r>
    <r>
      <rPr>
        <sz val="11"/>
        <color rgb="FF000000"/>
        <rFont val="Calibri"/>
        <charset val="134"/>
      </rPr>
      <t xml:space="preserve"> </t>
    </r>
    <r>
      <rPr>
        <sz val="11"/>
        <color rgb="FF000000"/>
        <rFont val="微软雅黑"/>
        <charset val="134"/>
      </rPr>
      <t>传匠心：畲族手工艺传承及商业活化研究</t>
    </r>
    <r>
      <rPr>
        <sz val="11"/>
        <color rgb="FF000000"/>
        <rFont val="宋体"/>
        <charset val="134"/>
      </rPr>
      <t>——</t>
    </r>
    <r>
      <rPr>
        <sz val="11"/>
        <color rgb="FF000000"/>
        <rFont val="微软雅黑"/>
        <charset val="134"/>
      </rPr>
      <t>基于闽浙两省</t>
    </r>
    <r>
      <rPr>
        <sz val="11"/>
        <color rgb="FF000000"/>
        <rFont val="Calibri"/>
        <charset val="134"/>
      </rPr>
      <t>1248</t>
    </r>
    <r>
      <rPr>
        <sz val="11"/>
        <color rgb="FF000000"/>
        <rFont val="微软雅黑"/>
        <charset val="134"/>
      </rPr>
      <t>份问卷调查</t>
    </r>
  </si>
  <si>
    <t>第十六届“正大杯”全国大学生市场调查与分析大赛</t>
  </si>
  <si>
    <t>第十六届/国赛</t>
  </si>
  <si>
    <t>郑卡努</t>
  </si>
  <si>
    <t>郑卡努,卢晨露,李诗颖,张妍洁,罗渝</t>
  </si>
  <si>
    <t>李海艳,陈梦</t>
  </si>
  <si>
    <t>R2026-018</t>
  </si>
  <si>
    <t>匠心不设限，就业有温度——手工业赋能福建省残疾人就业实践与探索</t>
  </si>
  <si>
    <t>唐靓颖</t>
  </si>
  <si>
    <t>唐靓颖,林丽丹,董嘉琦,兰梓罗,崔琦</t>
  </si>
  <si>
    <t>陈秋霞,陈梦</t>
  </si>
  <si>
    <t>R2026-019</t>
  </si>
  <si>
    <t>海丝古建，智融新生AI+世界文化遗产建筑主题文旅高质量发展探究——基于海丝五省一区6359份问卷</t>
  </si>
  <si>
    <t>赖乐怡</t>
  </si>
  <si>
    <t>赖乐怡,简敏,辜秋明,范嫣红,林婷婷</t>
  </si>
  <si>
    <t>R2026-020</t>
  </si>
  <si>
    <t>《航通当下 桥联未来——闽南文化同源下厦金文旅消费意愿与体验破局》</t>
  </si>
  <si>
    <t>李冬屹</t>
  </si>
  <si>
    <t>李冬屹,陈锣宁,陈一诺,李佩妍,杨雅婷</t>
  </si>
  <si>
    <t>R2026-021</t>
  </si>
  <si>
    <t>从“沉没变量”到“银发红利”—乡村老年群体生产力再嵌入机制研究</t>
  </si>
  <si>
    <t>刘必璋,郭欣果,洪梓潼,杨佳煜,王晨熹</t>
  </si>
  <si>
    <t>R2026-022</t>
  </si>
  <si>
    <t>智驱问卷，洞察未来——基于TAM-ECM-IS模型的AI对在线问卷平台影响机制与价值研究</t>
  </si>
  <si>
    <t>张伟鑫</t>
  </si>
  <si>
    <t>张伟鑫,赵国琴秋,刘燊颖,丁佳慧,张伊婷</t>
  </si>
  <si>
    <t>R2026-023</t>
  </si>
  <si>
    <t>宋瓷色·新传承</t>
  </si>
  <si>
    <t>第十六届/省赛</t>
  </si>
  <si>
    <t>王奕杰</t>
  </si>
  <si>
    <t>王奕杰,翁浩宇,刘浩,何珊,周义恒</t>
  </si>
  <si>
    <t>李恒,陈梦</t>
  </si>
  <si>
    <t>R2026-024</t>
  </si>
  <si>
    <t>奔赴县域，不止中转：基于6省12县“县漂“青年的跃迁逻辑与多元成长机制调查研究</t>
  </si>
  <si>
    <t>邵梓睿</t>
  </si>
  <si>
    <t>邵梓睿,张闻达,张清蕙,唐宇彤,冯天瑞</t>
  </si>
  <si>
    <t>连智华,左伟唯</t>
  </si>
  <si>
    <t>R2026-025</t>
  </si>
  <si>
    <t>揭秘“本草”的前世今生——Z世代的中医药文创产品消费的行为解码和破圈策略</t>
  </si>
  <si>
    <t>林靖</t>
  </si>
  <si>
    <t>林靖,骆欣艳,何思怡,达佳蔚,陈椿乐</t>
  </si>
  <si>
    <t>连忠兴,张峰,周功建</t>
  </si>
  <si>
    <t>R2026-026</t>
  </si>
  <si>
    <t>“茗”不虚传，“福”见新潮——Z世代视域下福建茶叶品牌年轻化转型路径与消费意愿研究</t>
  </si>
  <si>
    <t>谢雯娜</t>
  </si>
  <si>
    <t>谢雯娜,游斐妍,张子熙,林雯馨,林子愉</t>
  </si>
  <si>
    <t>R2026-027</t>
  </si>
  <si>
    <t>从“控糖焦虑”到“文化悦纳齿留香”—非遗文化认同视角下贡糖消费意愿--基于历史感怀的调节效应</t>
  </si>
  <si>
    <t>尤明慧,陈雅婧,吴雅茹,曹莹,王若晗</t>
  </si>
  <si>
    <t>R2026-028</t>
  </si>
  <si>
    <t>鹭岛新核，客流焕新-厦门SM城市广场三期Z世代客群深耕与流量转换探究</t>
  </si>
  <si>
    <t>叶怡婷</t>
  </si>
  <si>
    <t>叶怡婷,连以桢,胡紫萱,汪嘉怡</t>
  </si>
  <si>
    <t>R2026-029</t>
  </si>
  <si>
    <t>体型"围"城:闽豫湘粤四省居民体重影响因素调查</t>
  </si>
  <si>
    <t>林淼晶</t>
  </si>
  <si>
    <t>林淼晶,李雯茜,张智鑫,吴楚萱</t>
  </si>
  <si>
    <t>陈梦,尤耀华</t>
  </si>
  <si>
    <t>R2026-030</t>
  </si>
  <si>
    <t>夜间经济为何“热闹非凡”却“转化乏力”？——基于7省9市598个典型夜间消费场景的低转化机制与价值重构研究</t>
  </si>
  <si>
    <t>陈明康</t>
  </si>
  <si>
    <t>陈明康,田晓琳,谢依娜,蔡锶琪,罗梓华</t>
  </si>
  <si>
    <t>吴丹丹,林晨萍</t>
  </si>
  <si>
    <t>R2026-031</t>
  </si>
  <si>
    <t>闽韵声潮：福建演唱会场景体验营销与消费者观看意愿研究</t>
  </si>
  <si>
    <t>郑梓涵</t>
  </si>
  <si>
    <t>郑梓涵,祝左军,卢博晨,陈圳豪,倪英源</t>
  </si>
  <si>
    <t>R2026-032</t>
  </si>
  <si>
    <t>智启青衿，国风妆韵--AI 赋能东⽅美学国货美妆产品消费意愿研究</t>
  </si>
  <si>
    <t>高馨予,马靖博,洪欣怡,符隽竹   ,黄诗佳</t>
  </si>
  <si>
    <t>何娜,连忠兴</t>
  </si>
  <si>
    <t>R2026-033</t>
  </si>
  <si>
    <t>《直播电商发展下服装行业迎接“挑战”还是“希望”调查研究分析》</t>
  </si>
  <si>
    <t>蒋馨烨</t>
  </si>
  <si>
    <t>蒋馨烨,郭丁萌,张恒畅,严歆,林钰婷</t>
  </si>
  <si>
    <t>辛东亮,丁家媛</t>
  </si>
  <si>
    <t>R2026-034</t>
  </si>
  <si>
    <t>数字成瘾与现实赋能—青年碎片化数字媒体沉迷的机制与破解之道</t>
  </si>
  <si>
    <t>曾晨希</t>
  </si>
  <si>
    <t>曾晨希,周润泽,董菲菲,吴文博</t>
  </si>
  <si>
    <t>丁家媛,赵伟晶</t>
  </si>
  <si>
    <t>R2026-035</t>
  </si>
  <si>
    <t>“玉润天成，耳养身心”玉耳轩品牌策划方案</t>
  </si>
  <si>
    <t>2026年全国高校商业精英挑战赛品牌策划竞赛</t>
  </si>
  <si>
    <t>宋思雨、丁佳慧、周妍、陈怡霏</t>
  </si>
  <si>
    <t>R2026-036</t>
  </si>
  <si>
    <t>天添鲍品牌策划书</t>
  </si>
  <si>
    <t>赵苇苇</t>
  </si>
  <si>
    <t>王馨悦、张晟、刘秋燕</t>
  </si>
  <si>
    <t>R2026-037</t>
  </si>
  <si>
    <t>阿吉仔品牌策划书</t>
  </si>
  <si>
    <t>吴群</t>
  </si>
  <si>
    <t>姚军璐、林妤欣、郑婉妮、陈琳</t>
  </si>
  <si>
    <t>R2026-038</t>
  </si>
  <si>
    <t>蔬坦品牌策划书</t>
  </si>
  <si>
    <t>邱芷柔</t>
  </si>
  <si>
    <r>
      <rPr>
        <sz val="11"/>
        <color theme="1"/>
        <rFont val="宋体"/>
        <charset val="134"/>
      </rPr>
      <t>戴梓虹、柳涵、</t>
    </r>
    <r>
      <rPr>
        <sz val="11"/>
        <color theme="1"/>
        <rFont val="Carlito"/>
        <charset val="134"/>
      </rPr>
      <t xml:space="preserve"> </t>
    </r>
    <r>
      <rPr>
        <sz val="11"/>
        <color theme="1"/>
        <rFont val="宋体"/>
        <charset val="134"/>
      </rPr>
      <t>林敬宇、杨晓真</t>
    </r>
  </si>
  <si>
    <t>R2026-039</t>
  </si>
  <si>
    <t>“香”遇焕新， “馨”动味蕾 —富馨香品牌策划书</t>
  </si>
  <si>
    <t>曹莹、穆奇之、周澈、徐睿</t>
  </si>
  <si>
    <t>R2026-040</t>
  </si>
  <si>
    <t>大观影雕品牌策划书</t>
  </si>
  <si>
    <t>郑诗家</t>
  </si>
  <si>
    <t>俞童灿、魏莲君、温泉、李泽诚</t>
  </si>
  <si>
    <t>R2026-041</t>
  </si>
  <si>
    <t>雍韵品牌策划书</t>
  </si>
  <si>
    <t>张子熙</t>
  </si>
  <si>
    <t>谢雯娜、谢丁哲、郑志远、陈文杰</t>
  </si>
  <si>
    <t>R2026-042</t>
  </si>
  <si>
    <t>“梅好闺蜜”-女性市场低度 青梅酒品牌策划方案</t>
  </si>
  <si>
    <t>樊柯贝、刘苏宁、郭子柔、王亚雯</t>
  </si>
  <si>
    <t>R2026-043</t>
  </si>
  <si>
    <t>燕之屋品牌策划书</t>
  </si>
  <si>
    <t>吴湘婷</t>
  </si>
  <si>
    <t>邓诗钰、谢紫楹、杨洋、陈欣宇</t>
  </si>
  <si>
    <t>R2026-044</t>
  </si>
  <si>
    <t>仙夷笋品牌策划书</t>
  </si>
  <si>
    <t>余心莹</t>
  </si>
  <si>
    <t>吴璇、黄子悦、冯瑶、李可欣</t>
  </si>
  <si>
    <t>R2026-045</t>
  </si>
  <si>
    <t>匠心守味，数字焕新--黄则和数字营销策划书</t>
  </si>
  <si>
    <t>全国高校商业精英挑战赛数字营销竞赛</t>
  </si>
  <si>
    <t>第十四届全国高校商业精英挑战赛数字营销竞赛</t>
  </si>
  <si>
    <t>陈雅婧</t>
  </si>
  <si>
    <t>郭潇凡、刘娟、黄伊澄、吴晓东</t>
  </si>
  <si>
    <t>R2026-046</t>
  </si>
  <si>
    <t>海和惠品牌数字营销策划书</t>
  </si>
  <si>
    <t>杨子溢</t>
  </si>
  <si>
    <t>黄智炜、章芯羽、林名烜、许凌峥</t>
  </si>
  <si>
    <t>R2026-047</t>
  </si>
  <si>
    <t>博学立广志 雅居伴学途--博雅天工品牌数字营销方案</t>
  </si>
  <si>
    <t>黄宇杰</t>
  </si>
  <si>
    <t>何景文、孙希蕾、林迪佳</t>
  </si>
  <si>
    <t>R2026-048</t>
  </si>
  <si>
    <t>匠心米膳航级韵，全域专香暖三餐--联华数字营销策划书</t>
  </si>
  <si>
    <t>黄蕊</t>
  </si>
  <si>
    <t>张欣怡、吴欣凌、管一如、郑嘉丽</t>
  </si>
  <si>
    <t>R2026-049</t>
  </si>
  <si>
    <t>以净愈心，次领未来数字营销策划书</t>
  </si>
  <si>
    <t>毕越</t>
  </si>
  <si>
    <t>高文丽、刘燊颖、陈鑫慧、程子航</t>
  </si>
  <si>
    <t>R2026-050</t>
  </si>
  <si>
    <t>小红帽加啡数字营销策划书</t>
  </si>
  <si>
    <t>苏嘉曼</t>
  </si>
  <si>
    <t>洪伊涵、林菁菁、林若伊</t>
  </si>
  <si>
    <t>R2026-051</t>
  </si>
  <si>
    <t>芭芭拉智能家庭种植箱数字营销方案</t>
  </si>
  <si>
    <t>方莉</t>
  </si>
  <si>
    <t>刘湘蓥、黄惠梓、李晓璐、钟依林</t>
  </si>
  <si>
    <t>企业决策赛道</t>
  </si>
  <si>
    <t>全国企业竞争模拟大赛</t>
  </si>
  <si>
    <t>2026年全国企业竞争模拟大赛</t>
  </si>
  <si>
    <t>2026年</t>
  </si>
  <si>
    <t>孙思雨 陈雯婷</t>
  </si>
  <si>
    <t>黄辉、苏锦俊</t>
  </si>
  <si>
    <t>上官永杰 陶霖 李博洋</t>
  </si>
  <si>
    <t>刘彦余 张誉骞 拉毛才旦</t>
  </si>
  <si>
    <t>方籽青 陈佳灵 陈博弘</t>
  </si>
  <si>
    <t>数智沙盘赛道</t>
  </si>
  <si>
    <t>孙思雨 陈博弘 拉毛才旦</t>
  </si>
  <si>
    <t>陈雯婷  陶霖  张誉骞</t>
  </si>
  <si>
    <t>供应链决策赛道</t>
  </si>
  <si>
    <t>刘彦余 陈雅婧 李博洋</t>
  </si>
  <si>
    <t>企业运营赛道</t>
  </si>
  <si>
    <t>林嫣红 郑诗桐 李雯卿</t>
  </si>
  <si>
    <t>胡欢</t>
  </si>
  <si>
    <t>R2026-052</t>
  </si>
  <si>
    <t>城市太满，县城太慢：“县漂”现象的社会逻辑与流动路径调查研究</t>
  </si>
  <si>
    <t>2026年大学生创新创业训练计划</t>
  </si>
  <si>
    <t>IBT23086</t>
  </si>
  <si>
    <t>陈明康/MKT24066,张颖涵/BNK24082,张清蕙/MKT25056,张瞳</t>
  </si>
  <si>
    <t>已立项</t>
  </si>
  <si>
    <t>R2026-053</t>
  </si>
  <si>
    <t>同舟易觅，知音难寻——数字时代青年“搭子”社交信任缺失的破解之道</t>
  </si>
  <si>
    <t>INB24089</t>
  </si>
  <si>
    <t>姜嘉怡,张芮宁/UBP24007,周倍贤/MKT25059,林钰婷/MKT25011加入</t>
  </si>
  <si>
    <t>连智华,林晨萍</t>
  </si>
  <si>
    <t>R2026-054</t>
  </si>
  <si>
    <t>数启“鑫”途—中国品牌出海全域赋能跨境方案提供者</t>
  </si>
  <si>
    <t>IBT23124</t>
  </si>
  <si>
    <t>方晓蕊/MKT23001,,蒋馨烨/IBT24093,刘凯文,唐嘉翔/MKT25003,曾子涵/INB25094,苏钰婷/INB25004，冯天瑞、张瞳、初奕洁</t>
  </si>
  <si>
    <t>连智华,吴丹丹,邵长茹(校外)</t>
  </si>
  <si>
    <t>创业实践</t>
  </si>
  <si>
    <t>R2026-055</t>
  </si>
  <si>
    <t>海航云贸——全球化背景打造跨境电商新引擎</t>
  </si>
  <si>
    <t>MKT24031</t>
  </si>
  <si>
    <t>姜嘉怡,刘必璋/MKT23040,徐位/IBT24092,蔡育豪/MKT25036,李宝茹/MKT25016,黄紫莹/MKT25034</t>
  </si>
  <si>
    <t>吴丹丹,连智华,陈劲平(校外)</t>
  </si>
  <si>
    <t>R2026-056</t>
  </si>
  <si>
    <t>“革融智域”——新一代环保革材料融合多领域创新发展</t>
  </si>
  <si>
    <t>IBT24070</t>
  </si>
  <si>
    <t>董星驰/IMS23051,管一如/MKT25092,陈思好/IBT25059,田尚瑀/MKT25072,梁雨桐/IBT25068，廖仁海</t>
  </si>
  <si>
    <t>连智华,吴丹丹,孙湘(校外)</t>
  </si>
  <si>
    <t>R2026-057</t>
  </si>
  <si>
    <t>纯“添”然：开创天然植物源食品添加剂新纪元</t>
  </si>
  <si>
    <t>苏银鸿</t>
  </si>
  <si>
    <t>INB24005</t>
  </si>
  <si>
    <t>郭丁萌/IBT24111,付昱淏/CST24117,洪梓潼/MKT25043,唐宇彤/MKT25065,钱艺莹/INB25087,黄子越/MKT25033，詹佳雯、任轶铉，刘杰澄/IBT23123</t>
  </si>
  <si>
    <t>马爱丽,吴丹丹,刘舒霖(校外)</t>
  </si>
  <si>
    <t>R2026-058</t>
  </si>
  <si>
    <t>非遗糖点的数字新生：基于消费意愿大数据的新媒体推广路径研究</t>
  </si>
  <si>
    <t>IBT22083</t>
  </si>
  <si>
    <t>陈雅婧/IMS24005,林志杰/IBT25126,黄静怡/IBT25147</t>
  </si>
  <si>
    <t>王静,朱郑雯（行政）</t>
  </si>
  <si>
    <t>R2026-059</t>
  </si>
  <si>
    <t>科绘“碳”图：构建全链条精准碳排监测新模式</t>
  </si>
  <si>
    <t>MKT23001</t>
  </si>
  <si>
    <t>张佳艺/IBT23124,郭欣果/IBT24024,,戴梓虹/MKT25089,郑锐颖/INB25075,卢致鹏/MKT25050，过洁，苏银鸿</t>
  </si>
  <si>
    <t>戴昕昕,连智华,王熙杰(校外)</t>
  </si>
  <si>
    <t>R2026-060</t>
  </si>
  <si>
    <t>“桩”见未来：下沉市场充电智能运营新范式</t>
  </si>
  <si>
    <t>张恒畅</t>
  </si>
  <si>
    <t>IBT24015</t>
  </si>
  <si>
    <t>郭丁萌/IBT24111,林盈汐/FIN24061,罗梓华/MKT25060,易靖雯/IBT25031</t>
  </si>
  <si>
    <t>吴丹丹,陈斌</t>
  </si>
  <si>
    <t>R2026-061</t>
  </si>
  <si>
    <t>福州非遗“三条簪”妆束技艺的地域文化认同调研</t>
  </si>
  <si>
    <t>王若晗</t>
  </si>
  <si>
    <t>MKT24072</t>
  </si>
  <si>
    <t>吴雅茹/MKT24072,曹莹/LSA24021,陈晓琳/MKT24057,陈欣雨/MKT24071</t>
  </si>
  <si>
    <t>陈颂,王静</t>
  </si>
  <si>
    <t>R2026-062</t>
  </si>
  <si>
    <t>夜续千城——城市夜间经济低转化率与可持续
发展的调查与优化路径研究</t>
  </si>
  <si>
    <t>MKT23040</t>
  </si>
  <si>
    <t>吴欣凌/INB24057,蔡嘉丽/MKT23042,陈诗滢/INB25018,林健波/MKT25081</t>
  </si>
  <si>
    <t>R2026-063</t>
  </si>
  <si>
    <t>算法时代，我们还能拥抱真挚爱情吗？——多维数据下数字婚恋平台用户数据揭示婚恋观的嬗变与重构</t>
  </si>
  <si>
    <t>戴佳琦</t>
  </si>
  <si>
    <t>IBT23119</t>
  </si>
  <si>
    <t>田晓琳/MKT24051,钟子薇/OIE24032,董星驰,孙淑涵/IBT25071</t>
  </si>
  <si>
    <t>戴昕昕,连智华</t>
  </si>
  <si>
    <t>R2026-064</t>
  </si>
  <si>
    <t>福建文旅短剧叙事特征对旅游消费态度的影响研究</t>
  </si>
  <si>
    <t>高倩雯</t>
  </si>
  <si>
    <t>MKT22016</t>
  </si>
  <si>
    <t>陈雅婧/IMS24005,杨冰宁/MKT22002,吴彤/MKT22020,黄婧/MKT22069</t>
  </si>
  <si>
    <t>R2026-065</t>
  </si>
  <si>
    <t>满堂膳烤—三四线城市数享市井烟火烧烤</t>
  </si>
  <si>
    <t>谢安琦</t>
  </si>
  <si>
    <t>INB24002</t>
  </si>
  <si>
    <t>张纯菲/IBT25119,,杨佳煜/MKT25085,蓝嘉翔/MKT23022,沈裕博、蔡锶琪，戴佳琦</t>
  </si>
  <si>
    <t>苏锦俊,马爱丽,郑兴喆(校外)</t>
  </si>
  <si>
    <t>R2026-066</t>
  </si>
  <si>
    <t>焕“燃”一新——基于MCM计量的天然气全产业链热值仪系统</t>
  </si>
  <si>
    <t>IBT24093</t>
  </si>
  <si>
    <t>谢安琦/INB24002,付昱淏/CST24117,谢丁哲,易可儿/MKT25061</t>
  </si>
  <si>
    <t>马爱丽,戴昕昕</t>
  </si>
  <si>
    <t>R2026-067</t>
  </si>
  <si>
    <t>“银龄乐居”：AI多模态融合下，居家养老舒适度提升研究</t>
  </si>
  <si>
    <t>杨馨</t>
  </si>
  <si>
    <t>IBT23104</t>
  </si>
  <si>
    <t>丘雅娟/IBT23050,伊宸烨/QUS23006,王静雅/LSA24037,徐子奕/ECM24118</t>
  </si>
  <si>
    <t>陈颂,朱郑雯（行政）</t>
  </si>
  <si>
    <t>R2026-068</t>
  </si>
  <si>
    <t>姚蒋韵</t>
  </si>
  <si>
    <t>TAX23077</t>
  </si>
  <si>
    <t>王艺颖/INB22013,杜锦祺/OIE23012,康睿/SWE23036</t>
  </si>
  <si>
    <t>林晨萍,连智华</t>
  </si>
  <si>
    <t>R2026-069</t>
  </si>
  <si>
    <t>青年白领圈层“围墙”困境——基于3272样本的内耗现状与破解路径研究</t>
  </si>
  <si>
    <t>田晓琳</t>
  </si>
  <si>
    <t>MKT24051</t>
  </si>
  <si>
    <t>张恒畅/IBT24015,游雨涵/QUS24105,陈芳/15280781517,林雨婷/INB25032</t>
  </si>
  <si>
    <t>马爱丽,吴丹丹</t>
  </si>
  <si>
    <t>R2026-070</t>
  </si>
  <si>
    <t>“晋韵新生”——晋文化红色研学旅行的新探索</t>
  </si>
  <si>
    <t>郭欣果</t>
  </si>
  <si>
    <t>IBT24024</t>
  </si>
  <si>
    <t>陆元申/EVD23033,周润泽/IBT24119,杨文静/INB24047,毛海峰/INB24092,郭锦杭/INB24079,李梅青/BDM24106，张旭</t>
  </si>
  <si>
    <t>戴昕昕,马爱丽,梁嘉歆(校外)</t>
  </si>
  <si>
    <t>R2026-071</t>
  </si>
  <si>
    <t>桑榆未晚，乡野新生</t>
  </si>
  <si>
    <t>周润泽</t>
  </si>
  <si>
    <t>IBT24119</t>
  </si>
  <si>
    <t>陈思瑶/IBT25003,刘娟/MKT25035,毛海峰/INB24092,吴欣凌/INB24057</t>
  </si>
  <si>
    <t>戴昕昕,马爱丽</t>
  </si>
  <si>
    <t>R2026-072</t>
  </si>
  <si>
    <t>一码一非遗·千年新故事——漳州数字文化记忆工程</t>
  </si>
  <si>
    <t>林田歌</t>
  </si>
  <si>
    <t>QUS22004</t>
  </si>
  <si>
    <t>李雯/IBT22033,周妍/INB24065,魏畅/IBT22013,李晨嘉/MKT22068</t>
  </si>
  <si>
    <t>R2026-073</t>
  </si>
  <si>
    <t>绣韵新生—探索厦门珠绣的当代传承与创新路径</t>
  </si>
  <si>
    <t>龙羽</t>
  </si>
  <si>
    <t>IBT24085</t>
  </si>
  <si>
    <t>黄晓佳/IBT24046,石亚珍/IBT24062,郑希/BDT24058,潘语嫣/IBT23099</t>
  </si>
  <si>
    <t>R2026-074</t>
  </si>
  <si>
    <t>“海韵闽风·全链赋能”——厦门旅游资源整合与智慧营销枢纽计划</t>
  </si>
  <si>
    <t>MKT22068</t>
  </si>
  <si>
    <t>汤家杰/INB25007,洪柔欣/MKT24013,魏畅/IBT22013</t>
  </si>
  <si>
    <t>苏锦俊</t>
  </si>
  <si>
    <t>R2026-075</t>
  </si>
  <si>
    <t>漳浦非遗“纸艺焕活”浦剪纸技术的活态传承与创新实践探索</t>
  </si>
  <si>
    <t>赖易辰</t>
  </si>
  <si>
    <t>MKTU24038</t>
  </si>
  <si>
    <t>曾雅静/MKTU24037,黄婷/MKTU24008,王韵/MKTU24017,邹雨婷/MKTU24034</t>
  </si>
  <si>
    <t>R2026-076</t>
  </si>
  <si>
    <t>微短剧沉迷之谜：青年从“上头”到“上瘾”的机制调查研究</t>
  </si>
  <si>
    <t>徐位</t>
  </si>
  <si>
    <t>IBT24092</t>
  </si>
  <si>
    <t>严歆/MKT25027,黄琳萍/MKT25029,刘雯艾/BDM24020,毛海峰</t>
  </si>
  <si>
    <t>R2026-077</t>
  </si>
  <si>
    <t>彩狮摇首催锣鼓侠影挥槌韵流长</t>
  </si>
  <si>
    <t>MKT23014</t>
  </si>
  <si>
    <t>郭永晴/MKT23038,李嘉怡/MKT23020,蔡嘉丽/MKT23042,张秀丽/MKT23039</t>
  </si>
  <si>
    <t>R2026-078</t>
  </si>
  <si>
    <t>鹭岛鲜厨食品--佳宴新食刻</t>
  </si>
  <si>
    <t>ECM23013</t>
  </si>
  <si>
    <t>林珮绮/ECM23114,吴雨彤/SCL24071,吴雅茹/MKT24074,张曦钰/SCL24096</t>
  </si>
  <si>
    <t>高璐,甘月梅(校外)</t>
  </si>
  <si>
    <t>创业训练</t>
  </si>
  <si>
    <t>R2026-079</t>
  </si>
  <si>
    <t>曼玲鲜声</t>
  </si>
  <si>
    <t>张芮宁</t>
  </si>
  <si>
    <t>UBP24007</t>
  </si>
  <si>
    <t>曾晨希/INB24089,陈维艳/BDM24019,李秀珊/ECM24073,刘佳榕/INB24084</t>
  </si>
  <si>
    <t>翁景德,黄振谊</t>
  </si>
  <si>
    <t>R2026-080</t>
  </si>
  <si>
    <t>“塔影落瓯，茶香流韵”——文化赋能茶叶</t>
  </si>
  <si>
    <t>BUS24027</t>
  </si>
  <si>
    <t>陈一诺/SCL24029,张子熙/BUS24035，张明琪/BUS24037</t>
  </si>
  <si>
    <t>R2026-081</t>
  </si>
  <si>
    <t>膜创纪元——引领绿色制造的P-CVD等离子体技术革命的先行者</t>
  </si>
  <si>
    <t>MKT24066</t>
  </si>
  <si>
    <t>官珈印/MKT24031,李梅青/BDM24106,李汶原/MKT25051,郭亦萱/INB25033</t>
  </si>
  <si>
    <t>R2026-082</t>
  </si>
  <si>
    <t>禾韵臻源--兑健康承诺，唤文化共鸣</t>
  </si>
  <si>
    <t>阚梓铖</t>
  </si>
  <si>
    <t>ACC23039</t>
  </si>
  <si>
    <t>俞佳淇/BDM24007,郭子柔/ECM23035,尤明慧,祝左军/IBT24068</t>
  </si>
  <si>
    <t>高璐,郑小雪(校外)</t>
  </si>
  <si>
    <t>R2026-083</t>
  </si>
  <si>
    <t>四季承韵，石润园生</t>
  </si>
  <si>
    <t>李嘉怡</t>
  </si>
  <si>
    <t>MKT23020</t>
  </si>
  <si>
    <t>陈丽/MKT23011,李佳/MKT23048,曾以柔/ECM23110,张洛妍/MKT23073</t>
  </si>
  <si>
    <t>黄振谊,刘莉</t>
  </si>
  <si>
    <t>R2026-084</t>
  </si>
  <si>
    <t>瓷润循环——德化白瓷残次品的循环经济路径</t>
  </si>
  <si>
    <t>IBT24005</t>
  </si>
  <si>
    <t>张睿凌/IBT24012,王凯博/IBT24110,刘彦余/IBT24018,操怡轩/IBT24019</t>
  </si>
  <si>
    <t>刘凌,毕志新(校外)</t>
  </si>
  <si>
    <t>R2026-085</t>
  </si>
  <si>
    <t>“银”力加持与新景绘就：古田县乡村振兴的双重路径探析</t>
  </si>
  <si>
    <t>INB23091</t>
  </si>
  <si>
    <t>宋思雨/INB24011,丁佳慧/ACC24157,李茜/INB24016,林可欣/INB24034</t>
  </si>
  <si>
    <t>R2026-086</t>
  </si>
  <si>
    <t>一次性卫生用品品牌创新路径研究——以Freego为例</t>
  </si>
  <si>
    <t>MKT23062</t>
  </si>
  <si>
    <t>刘欣宇/MKT23016,蔡婉垒/MKT23030,王佳颖/MKT23072，张紫涵/EVD24071</t>
  </si>
  <si>
    <t>黄振谊,徐杨</t>
  </si>
  <si>
    <t>R2026-087</t>
  </si>
  <si>
    <t>驿暖途-司机的智能温暖港湾</t>
  </si>
  <si>
    <t>张智欣</t>
  </si>
  <si>
    <t>IBT24087</t>
  </si>
  <si>
    <t>何婉萱/IBT23082,洪静怡/BDM23063,周泳彤/LSA24011,高晨/IBT24054</t>
  </si>
  <si>
    <t>R2026-088</t>
  </si>
  <si>
    <t>宠途无忧：厦漳地区宠物托运服务的用户偏好调研与需求洞察</t>
  </si>
  <si>
    <t>张欣怡</t>
  </si>
  <si>
    <t>MKT24029</t>
  </si>
  <si>
    <t>郑梓涵/MKT24064,何懿航/MKT24045,余欣瑶/MKT24035,卢博晨/MKT24091</t>
  </si>
  <si>
    <t>李均扬</t>
  </si>
  <si>
    <t>R2026-089</t>
  </si>
  <si>
    <t>安颐智联—AI智能手环</t>
  </si>
  <si>
    <t>王萱儿</t>
  </si>
  <si>
    <t>IBT23130</t>
  </si>
  <si>
    <t>黎梓涵/IBT23130,唐菲/IBT23048,郑雪琴/JNL24009,宋思怡/EIE25080</t>
  </si>
  <si>
    <t>高璐,王海升(校外)</t>
  </si>
  <si>
    <t>R2026-090</t>
  </si>
  <si>
    <t>“酥心同愿，饼系情长”—黄来裕品牌策划书</t>
  </si>
  <si>
    <t>IBT23081</t>
  </si>
  <si>
    <t>周澈/IBT23040,林泺欣/IBT23067</t>
  </si>
  <si>
    <t>R2026-091</t>
  </si>
  <si>
    <t>行走于闽南的：“小南洋”：侨乡建筑之旅</t>
  </si>
  <si>
    <t>黄家宁</t>
  </si>
  <si>
    <t>IBT24124</t>
  </si>
  <si>
    <t>施佳鑫/IBT24117,刘敏佳/IBT24114,李璐/IBT24107,吴蕊芬/IBT24089</t>
  </si>
  <si>
    <t>R2026-092</t>
  </si>
  <si>
    <t>“为爱发电”的理性与非理性：大学生应援消费的决策逻辑与影响因素分析</t>
  </si>
  <si>
    <t>洪诗茵</t>
  </si>
  <si>
    <t>IBT24066</t>
  </si>
  <si>
    <t>蔡一萌/IBT24052,胡嘉乐/IBT24047,陈文凯/MKT24024,IBT24069吴芯纯</t>
  </si>
  <si>
    <t>R2026-093</t>
  </si>
  <si>
    <t>“文保卫士”驻漳州为历史街区、古民居筑牢文物古建筑低干预智能消防防线</t>
  </si>
  <si>
    <t>毛芊芊</t>
  </si>
  <si>
    <t>IBT24096</t>
  </si>
  <si>
    <t>李佳航/IBT24094,黄钰雯/IBT24090,胡佳茜/IBT24095</t>
  </si>
  <si>
    <t>翁景德,谢德鑫</t>
  </si>
  <si>
    <t>R2026-094</t>
  </si>
  <si>
    <t>“智愿星”——大学生愿望驱动型智能理财平台计划</t>
  </si>
  <si>
    <t>张米乐</t>
  </si>
  <si>
    <t>IBT23033</t>
  </si>
  <si>
    <t>洪静怡/BDM23063,龚佳欣/PAMU25053,李文鑫/FNM23023,杨晨/IBT24053</t>
  </si>
  <si>
    <t>R2026-095</t>
  </si>
  <si>
    <t>行为足迹视域下我国大学生信用评估体系的建构与应用</t>
  </si>
  <si>
    <t>王蕾</t>
  </si>
  <si>
    <t>TAX23018</t>
  </si>
  <si>
    <t>蒋昊霖/TRM23029,罗宝鸿/QUS23054,徐睿/IBT24042,侯璎家/BNK24022</t>
  </si>
  <si>
    <t>R2026-096</t>
  </si>
  <si>
    <t>在大健康时代下对燕之屋的品牌化探索</t>
  </si>
  <si>
    <t>INB23056</t>
  </si>
  <si>
    <t>陈欣宇/INB23037,邓诗钰/INB23052,杨洋/ADV24069,谢紫楹/ADV24045</t>
  </si>
  <si>
    <t>黄振谊,翁景德</t>
  </si>
  <si>
    <t>R2026-097</t>
  </si>
  <si>
    <t>泉西古韵：街坊遗珍与文旅探索——千年市井图景的传承与新生</t>
  </si>
  <si>
    <t>周雅敏</t>
  </si>
  <si>
    <t>INB24083</t>
  </si>
  <si>
    <t>林伊涵/INB24009,谢玉玺/INB24087,魏昕怡/INB24042,吴舒晨/INB24033</t>
  </si>
  <si>
    <t>R2026-098</t>
  </si>
  <si>
    <t>短视频与碎片化生存对年轻人的影响——以厦漳为例</t>
  </si>
  <si>
    <t>胡倩</t>
  </si>
  <si>
    <t>INB24091</t>
  </si>
  <si>
    <t>周妍/INB24065,戚美婕/INB24074,陈怡霏/INB24055,张奕蕊/INB24094</t>
  </si>
  <si>
    <t>R2026-099</t>
  </si>
  <si>
    <t>《厦漳城市图书馆作为“第三空间”的功能定位与满意度研究</t>
  </si>
  <si>
    <t>高文丽</t>
  </si>
  <si>
    <t>INB24024</t>
  </si>
  <si>
    <t>陈思彤/INB24076,詹雯丽/INB24043,王子慧/INB24072,韦玉军/INB24039</t>
  </si>
  <si>
    <t>R2026-100</t>
  </si>
  <si>
    <t>数字技术驱动全球绿色贸易治理——ESG溯源、协同与创新路径研究</t>
  </si>
  <si>
    <t>INB23038</t>
  </si>
  <si>
    <t>张伟鑫/INB23091,刘文涛/INB23024,陈佳慧/INB23070,李昕雅/IBT23039</t>
  </si>
  <si>
    <t>R2026-101</t>
  </si>
  <si>
    <t>厦门泡面品牌策划书</t>
  </si>
  <si>
    <t>丘雅娟</t>
  </si>
  <si>
    <t>IBT23050</t>
  </si>
  <si>
    <t>黄诗婷/IBT23063,杨馨/IBT23104,曹莹/LSA24021,谢安琦/INB24002</t>
  </si>
  <si>
    <t>R2026-102</t>
  </si>
  <si>
    <t>食探喵大师校园美食AI助手</t>
  </si>
  <si>
    <t>李雨濛</t>
  </si>
  <si>
    <t>MKT23005</t>
  </si>
  <si>
    <t>李瑞琳/MKT23047,龚何宇/MDA23142,陈刚/MKT23084</t>
  </si>
  <si>
    <t>R2026-103</t>
  </si>
  <si>
    <t>莆戏派：兴化古韵乐乐游</t>
  </si>
  <si>
    <t>蔡筱诺</t>
  </si>
  <si>
    <t>INB25030</t>
  </si>
  <si>
    <t>陈紫依/INB25035,陈怿哲/INB25039,黄恺琳/JAP25035</t>
  </si>
  <si>
    <t>R2026-104</t>
  </si>
  <si>
    <t>《兴趣导向型轻社交的兴起及对人际关系的影响》</t>
  </si>
  <si>
    <t>李华威</t>
  </si>
  <si>
    <t>INB24029</t>
  </si>
  <si>
    <t>方马超/INB24093,朱鑫恺/INB24053,陈祈润/INB24082,张傲/INB24025</t>
  </si>
  <si>
    <t>R2026-105</t>
  </si>
  <si>
    <t>“创潮”——创新游艇海洋休闲品牌</t>
  </si>
  <si>
    <t>蓝嘉翔</t>
  </si>
  <si>
    <t>MKT23022</t>
  </si>
  <si>
    <t>蔡宇童/ACH23109,杨湘/CME24053,张志凯/MKT23028,程屹炜/MKT23045</t>
  </si>
  <si>
    <t>黄辉,杨聪斌</t>
  </si>
  <si>
    <t>R2026-106</t>
  </si>
  <si>
    <t>“欢乐派”露营旅游俱乐部</t>
  </si>
  <si>
    <t>杜亮</t>
  </si>
  <si>
    <t>IBT23072</t>
  </si>
  <si>
    <t>吴镇宇/IBT23105,常孟新/IBT23058,樊进飞/ACC20126</t>
  </si>
  <si>
    <t>高璐,詹小芳(校外)</t>
  </si>
  <si>
    <t>R2026-107</t>
  </si>
  <si>
    <t>平和非遗“龙艺”文旅传播受众认可度与优化路径研究</t>
  </si>
  <si>
    <t>谢林欣</t>
  </si>
  <si>
    <t>MKTU24054</t>
  </si>
  <si>
    <t>吴婷婷/MKTU24039,张松彬/MKTU24023,欧文新/MKTU24058,徐佳逸/MKTU24067</t>
  </si>
  <si>
    <t>陈颂</t>
  </si>
  <si>
    <t>R2026-108</t>
  </si>
  <si>
    <t>厦门青年极简主义生活方式调查</t>
  </si>
  <si>
    <t>赵天依</t>
  </si>
  <si>
    <t>INB24077</t>
  </si>
  <si>
    <t>杨泽炜/INB24096,廖子璇/INB24069,齐思语/INB24008,何雨涵/INB24021</t>
  </si>
  <si>
    <t>R2026-109</t>
  </si>
  <si>
    <t>《地方特色文化赋能镇海村文旅融合与乡村振兴的路径探索》</t>
  </si>
  <si>
    <t>李欣蔓</t>
  </si>
  <si>
    <t>IBT24067</t>
  </si>
  <si>
    <t>李琴/IBT24055,李宇涵/IBT24056,王诗阁/IBT24071,UBP23018杨雅婷</t>
  </si>
  <si>
    <t>刘凌,孟晓鹏</t>
  </si>
  <si>
    <t>R2026-110</t>
  </si>
  <si>
    <t>挖掘漳州八宝印泥发展困境与现代化转型路径</t>
  </si>
  <si>
    <t>MKT23085</t>
  </si>
  <si>
    <t>刘欣宇/MKT23016,李明泽/INB24013</t>
  </si>
  <si>
    <t>R2026-111</t>
  </si>
  <si>
    <t>“轻”享粤味，“包”罗健康——广东省正大轻食系列包子食品的消费者偏好分析和市场机会洞察</t>
  </si>
  <si>
    <t>INB23018</t>
  </si>
  <si>
    <t>姚东妮/INB23058,陈圣泷/WSE24012,曾毅/MDA24101,罗翔栊/MDAU25010</t>
  </si>
  <si>
    <t>基础字典：用于下拉选项和统计口径，不建议随意删除</t>
  </si>
  <si>
    <t>A类竞赛规范名称</t>
  </si>
  <si>
    <t>A类竞赛历史名称/别名</t>
  </si>
  <si>
    <t>金银铜体系</t>
  </si>
  <si>
    <t>申报中</t>
  </si>
  <si>
    <t>中国国际“互联网+”大学生创新创业大赛</t>
  </si>
  <si>
    <t>中国“互联网+”大学生创新创业大赛</t>
  </si>
  <si>
    <t>市级</t>
  </si>
  <si>
    <t>参赛中</t>
  </si>
  <si>
    <t>孵化转化</t>
  </si>
  <si>
    <t>院级</t>
  </si>
  <si>
    <t>中期检查</t>
  </si>
  <si>
    <t>参与成果</t>
  </si>
  <si>
    <t>创青春全国大学生创业大赛</t>
  </si>
  <si>
    <t>孵化中</t>
  </si>
  <si>
    <t>优秀奖</t>
  </si>
  <si>
    <t>已转化</t>
  </si>
  <si>
    <t>入围奖</t>
  </si>
  <si>
    <t>已归档</t>
  </si>
  <si>
    <t>优秀结项</t>
  </si>
  <si>
    <t>合格结项</t>
  </si>
  <si>
    <t>统计分析：所有统计均自动读取“成果数据录入”表，可筛选年份、类别后导出图表</t>
  </si>
  <si>
    <t>数量</t>
  </si>
  <si>
    <t>成果数</t>
  </si>
  <si>
    <t>顶级/高等级成果</t>
  </si>
  <si>
    <t>1. 在“成果数据录入”表逐行录入2017年以来所有项目和成果。建议一个获奖/立项结果对应一条记录。</t>
  </si>
  <si>
    <t>2. A类竞赛已内置：中国国际大学生创新大赛、挑战杯课外学术科技作品竞赛、挑战杯创业计划竞赛，以及历史名称：中国国际“互联网+”大学生创新创业大赛、中国“互联网+”大学生创新创业大赛、创青春中国青年创新创业大赛。</t>
  </si>
  <si>
    <t>3. 已单独设置“福建省大学生创业之星”成果大类，便于与A类竞赛、非A类竞赛和大创立项分开统计。</t>
  </si>
  <si>
    <t>4. “原始奖项/立项等级”保留官方口径，如金奖、银奖、铜奖、特等奖、一等奖、国家级立项等；“标准化成果等级”用于跨赛事统计比较。</t>
  </si>
  <si>
    <t>5. 支撑材料链接可填写校内网盘、证书扫描件、获奖文件、官网新闻链接等。</t>
  </si>
  <si>
    <t>6. “统计分析”页会自动汇总年度、类别、A类竞赛规范名称和成果等级数据。</t>
  </si>
  <si>
    <t>7. 需要导出图表时，可在Excel中打开“统计分析”页，选中图表后右键另存为图片，也可复制到Word、PPT或教学成果奖材料中。</t>
  </si>
  <si>
    <t>8. 如需扩展到更多年份，只需在“成果数据录入”表继续向下新增行，并将公式向下填充；也可按现有结构扩展到1000行以上。</t>
  </si>
  <si>
    <t>新增功能：已分别设置“看板-A类竞赛”“看板-非A类竞赛”“看板-大创项目”“看板-创业之星”四个独立数据分析页。</t>
  </si>
  <si>
    <t>录入时请务必准确选择“成果大类”，四个分类看板将根据该字段自动统计。</t>
  </si>
  <si>
    <t>A类竞赛的历史名称如“中国国际‘互联网+’大学生创新创业大赛”等，可在“历史名称/届次”字段保留原文，在“规范赛事名称”字段统一归入“中国国际大学生创新大赛”。</t>
  </si>
  <si>
    <t>图表可在Excel中右键另存为图片，或复制到Word、PPT；统计表可直接筛选、复制、导出。</t>
  </si>
  <si>
    <t>建议每年录入完成后，先检查“成果大类、成果级别、原始奖项/立项等级、标准化成果等级”四个字段是否规范。</t>
  </si>
  <si>
    <t>A类竞赛数据分析看板</t>
  </si>
  <si>
    <t>统计口径：成果大类 = A类竞赛；自动读取“成果数据录入”表，可按年份、级别、奖项和项目方向分类分析。</t>
  </si>
  <si>
    <t>参与学生负责人</t>
  </si>
  <si>
    <t>占比</t>
  </si>
  <si>
    <t>数字贸易</t>
  </si>
  <si>
    <t>文化创意</t>
  </si>
  <si>
    <t>AI应用</t>
  </si>
  <si>
    <t>商业创新</t>
  </si>
  <si>
    <t>跨境电商</t>
  </si>
  <si>
    <t>社会服务</t>
  </si>
  <si>
    <t>非A类竞赛数据分析看板</t>
  </si>
  <si>
    <t>统计口径：成果大类 = 非A类竞赛；自动读取“成果数据录入”表，可按年份、级别、奖项和项目方向分类分析。</t>
  </si>
  <si>
    <t>大学生创新创业训练计划项目数据分析看板</t>
  </si>
  <si>
    <t>统计口径：成果大类 = 大创立项；自动读取“成果数据录入”表，可按年份、级别、奖项和项目方向分类分析。</t>
  </si>
  <si>
    <t>良好结项</t>
  </si>
  <si>
    <t>福建省大学生创业之星数据分析看板</t>
  </si>
  <si>
    <t>统计口径：成果大类 = 福建省大学生创业之星；自动读取“成果数据录入”表，可按年份、级别、奖项和项目方向分类分析。</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</si>
</sst>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1]&quot;☑&quot;;[=0]&quot;☐&quot;;0;@"/>
    <numFmt numFmtId="178" formatCode="yyyy\-mm\-dd"/>
  </numFmts>
  <fonts count="61">
    <font>
      <sz val="11"/>
      <name val="Carlito"/>
      <charset val="134"/>
    </font>
    <font>
      <b/>
      <sz val="16"/>
      <color rgb="FFFFFFFF"/>
      <name val="微软雅黑"/>
      <charset val="134"/>
    </font>
    <font>
      <sz val="11"/>
      <color rgb="FF7F6000"/>
      <name val="微软雅黑"/>
      <charset val="134"/>
    </font>
    <font>
      <b/>
      <sz val="11"/>
      <color rgb="FF1F4E78"/>
      <name val="微软雅黑"/>
      <charset val="134"/>
    </font>
    <font>
      <sz val="11"/>
      <name val="微软雅黑"/>
      <charset val="134"/>
    </font>
    <font>
      <b/>
      <sz val="14"/>
      <color rgb="FF1F4E78"/>
      <name val="微软雅黑"/>
      <charset val="134"/>
    </font>
    <font>
      <b/>
      <sz val="11"/>
      <color rgb="FFFFFFFF"/>
      <name val="微软雅黑"/>
      <charset val="134"/>
    </font>
    <font>
      <b/>
      <sz val="18"/>
      <color rgb="FF1F4E78"/>
      <name val="Carlito"/>
      <charset val="134"/>
    </font>
    <font>
      <sz val="11"/>
      <color rgb="FF7F6000"/>
      <name val="Carlito"/>
      <charset val="134"/>
    </font>
    <font>
      <b/>
      <sz val="16"/>
      <color rgb="FFFFFFFF"/>
      <name val="Carlito"/>
      <charset val="134"/>
    </font>
    <font>
      <b/>
      <sz val="11"/>
      <color rgb="FFFFFFFF"/>
      <name val="Carlito"/>
      <charset val="134"/>
    </font>
    <font>
      <sz val="11"/>
      <color theme="1"/>
      <name val="宋体"/>
      <charset val="134"/>
    </font>
    <font>
      <sz val="11"/>
      <name val="宋体"/>
      <charset val="134"/>
    </font>
    <font>
      <b/>
      <sz val="11"/>
      <color rgb="FFFFFFFF"/>
      <name val="宋体"/>
      <charset val="134"/>
    </font>
    <font>
      <sz val="11"/>
      <color theme="1"/>
      <name val="Carlito"/>
      <charset val="134"/>
    </font>
    <font>
      <sz val="11"/>
      <color rgb="FF000000"/>
      <name val="Carlito"/>
      <charset val="134"/>
    </font>
    <font>
      <sz val="11"/>
      <color rgb="FF000000"/>
      <name val="宋体"/>
      <charset val="134"/>
    </font>
    <font>
      <b/>
      <sz val="11"/>
      <name val="Carlito"/>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theme="1"/>
      <name val="Calibri"/>
      <charset val="134"/>
    </font>
    <font>
      <b/>
      <sz val="15"/>
      <color theme="3"/>
      <name val="Calibri"/>
      <charset val="134"/>
    </font>
    <font>
      <b/>
      <sz val="13"/>
      <color theme="3"/>
      <name val="Calibri"/>
      <charset val="134"/>
    </font>
    <font>
      <b/>
      <sz val="11"/>
      <color theme="3"/>
      <name val="Calibri"/>
      <charset val="134"/>
    </font>
    <font>
      <b/>
      <sz val="18"/>
      <color theme="3"/>
      <name val="Calibri"/>
      <charset val="134"/>
    </font>
    <font>
      <sz val="11"/>
      <color rgb="FF9C0006"/>
      <name val="Calibri"/>
      <charset val="134"/>
    </font>
    <font>
      <sz val="11"/>
      <color rgb="FF0000FF"/>
      <name val="Calibri"/>
      <charset val="134"/>
    </font>
    <font>
      <sz val="11"/>
      <color rgb="FF006100"/>
      <name val="Calibri"/>
      <charset val="134"/>
    </font>
    <font>
      <b/>
      <sz val="11"/>
      <color theme="1"/>
      <name val="Calibri"/>
      <charset val="134"/>
    </font>
    <font>
      <b/>
      <sz val="11"/>
      <color rgb="FFFA7D00"/>
      <name val="Calibri"/>
      <charset val="134"/>
    </font>
    <font>
      <b/>
      <sz val="11"/>
      <color rgb="FFFFFFFF"/>
      <name val="Calibri"/>
      <charset val="134"/>
    </font>
    <font>
      <i/>
      <sz val="11"/>
      <color rgb="FF7F7F7F"/>
      <name val="Calibri"/>
      <charset val="134"/>
    </font>
    <font>
      <sz val="11"/>
      <color rgb="FFFF0000"/>
      <name val="Calibri"/>
      <charset val="134"/>
    </font>
    <font>
      <sz val="11"/>
      <color rgb="FFFA7D00"/>
      <name val="Calibri"/>
      <charset val="134"/>
    </font>
    <font>
      <sz val="11"/>
      <color rgb="FF9C6500"/>
      <name val="Calibri"/>
      <charset val="134"/>
    </font>
    <font>
      <b/>
      <sz val="11"/>
      <color rgb="FF3F3F3F"/>
      <name val="Calibri"/>
      <charset val="134"/>
    </font>
    <font>
      <sz val="11"/>
      <color rgb="FF3F3F76"/>
      <name val="Calibri"/>
      <charset val="134"/>
    </font>
    <font>
      <sz val="11"/>
      <color rgb="FF800080"/>
      <name val="Calibri"/>
      <charset val="134"/>
    </font>
    <font>
      <sz val="11"/>
      <color theme="1"/>
      <name val="Arial"/>
      <charset val="134"/>
    </font>
    <font>
      <sz val="11"/>
      <color rgb="FF000000"/>
      <name val="微软雅黑"/>
      <charset val="134"/>
    </font>
    <font>
      <sz val="11"/>
      <color rgb="FF000000"/>
      <name val="Calibri"/>
      <charset val="134"/>
    </font>
    <font>
      <sz val="10.95"/>
      <color rgb="FF0E0E0E"/>
      <name val="微软雅黑"/>
      <charset val="134"/>
    </font>
    <font>
      <sz val="10.95"/>
      <color rgb="FF0E0E0E"/>
      <name val="Arial"/>
      <charset val="134"/>
    </font>
  </fonts>
  <fills count="41">
    <fill>
      <patternFill patternType="none"/>
    </fill>
    <fill>
      <patternFill patternType="gray125"/>
    </fill>
    <fill>
      <patternFill patternType="solid">
        <fgColor rgb="FF1F4E78"/>
        <bgColor indexed="64"/>
      </patternFill>
    </fill>
    <fill>
      <patternFill patternType="solid">
        <fgColor rgb="FFFFF2CC"/>
        <bgColor indexed="64"/>
      </patternFill>
    </fill>
    <fill>
      <patternFill patternType="solid">
        <fgColor rgb="FFEAF3F8"/>
        <bgColor indexed="64"/>
      </patternFill>
    </fill>
    <fill>
      <patternFill patternType="solid">
        <fgColor rgb="FFFFFFFF"/>
        <bgColor indexed="64"/>
      </patternFill>
    </fill>
    <fill>
      <patternFill patternType="solid">
        <fgColor rgb="FF5B9BD5"/>
        <bgColor indexed="64"/>
      </patternFill>
    </fill>
    <fill>
      <patternFill patternType="solid">
        <fgColor rgb="FF0F766E"/>
        <bgColor indexed="64"/>
      </patternFill>
    </fill>
    <fill>
      <patternFill patternType="solid">
        <fgColor rgb="FF4472C4"/>
        <bgColor indexed="64"/>
      </patternFill>
    </fill>
    <fill>
      <patternFill patternType="solid">
        <fgColor rgb="FFE2F0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54222235786"/>
      </bottom>
      <diagonal/>
    </border>
  </borders>
  <cellStyleXfs count="74">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10" borderId="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 applyNumberFormat="0" applyFill="0" applyAlignment="0" applyProtection="0">
      <alignment vertical="center"/>
    </xf>
    <xf numFmtId="0" fontId="25" fillId="0" borderId="2" applyNumberFormat="0" applyFill="0" applyAlignment="0" applyProtection="0">
      <alignment vertical="center"/>
    </xf>
    <xf numFmtId="0" fontId="26" fillId="0" borderId="3" applyNumberFormat="0" applyFill="0" applyAlignment="0" applyProtection="0">
      <alignment vertical="center"/>
    </xf>
    <xf numFmtId="0" fontId="26" fillId="0" borderId="0" applyNumberFormat="0" applyFill="0" applyBorder="0" applyAlignment="0" applyProtection="0">
      <alignment vertical="center"/>
    </xf>
    <xf numFmtId="0" fontId="27" fillId="11" borderId="4" applyNumberFormat="0" applyAlignment="0" applyProtection="0">
      <alignment vertical="center"/>
    </xf>
    <xf numFmtId="0" fontId="28" fillId="12" borderId="5" applyNumberFormat="0" applyAlignment="0" applyProtection="0">
      <alignment vertical="center"/>
    </xf>
    <xf numFmtId="0" fontId="29" fillId="12" borderId="4" applyNumberFormat="0" applyAlignment="0" applyProtection="0">
      <alignment vertical="center"/>
    </xf>
    <xf numFmtId="0" fontId="30" fillId="13" borderId="6" applyNumberFormat="0" applyAlignment="0" applyProtection="0">
      <alignment vertical="center"/>
    </xf>
    <xf numFmtId="0" fontId="31" fillId="0" borderId="7" applyNumberFormat="0" applyFill="0" applyAlignment="0" applyProtection="0">
      <alignment vertical="center"/>
    </xf>
    <xf numFmtId="0" fontId="32" fillId="0" borderId="8" applyNumberFormat="0" applyFill="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7" fillId="34" borderId="0" applyNumberFormat="0" applyBorder="0" applyAlignment="0" applyProtection="0">
      <alignment vertical="center"/>
    </xf>
    <xf numFmtId="0" fontId="37"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7" fillId="38" borderId="0" applyNumberFormat="0" applyBorder="0" applyAlignment="0" applyProtection="0">
      <alignment vertical="center"/>
    </xf>
    <xf numFmtId="0" fontId="37" fillId="39" borderId="0" applyNumberFormat="0" applyBorder="0" applyAlignment="0" applyProtection="0">
      <alignment vertical="center"/>
    </xf>
    <xf numFmtId="0" fontId="36" fillId="40" borderId="0" applyNumberFormat="0" applyBorder="0" applyAlignment="0" applyProtection="0">
      <alignment vertical="center"/>
    </xf>
    <xf numFmtId="0" fontId="0" fillId="0" borderId="0"/>
    <xf numFmtId="9" fontId="38" fillId="0" borderId="0" applyFont="0" applyFill="0" applyBorder="0" applyAlignment="0" applyProtection="0">
      <alignment vertical="center"/>
    </xf>
    <xf numFmtId="0" fontId="39" fillId="0" borderId="2" applyNumberFormat="0" applyFill="0" applyAlignment="0" applyProtection="0">
      <alignment vertical="center"/>
    </xf>
    <xf numFmtId="0" fontId="40" fillId="0" borderId="2" applyNumberFormat="0" applyFill="0" applyAlignment="0" applyProtection="0">
      <alignment vertical="center"/>
    </xf>
    <xf numFmtId="0" fontId="41" fillId="0" borderId="9" applyNumberFormat="0" applyFill="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15" borderId="0" applyNumberFormat="0" applyBorder="0" applyAlignment="0" applyProtection="0">
      <alignment vertical="center"/>
    </xf>
    <xf numFmtId="0" fontId="44" fillId="0" borderId="0" applyNumberFormat="0" applyFill="0" applyBorder="0" applyAlignment="0" applyProtection="0">
      <alignment vertical="center"/>
    </xf>
    <xf numFmtId="0" fontId="45" fillId="14" borderId="0" applyNumberFormat="0" applyBorder="0" applyAlignment="0" applyProtection="0">
      <alignment vertical="center"/>
    </xf>
    <xf numFmtId="0" fontId="46" fillId="0" borderId="8" applyNumberFormat="0" applyFill="0" applyAlignment="0" applyProtection="0">
      <alignment vertical="center"/>
    </xf>
    <xf numFmtId="44" fontId="38" fillId="0" borderId="0" applyFont="0" applyFill="0" applyBorder="0" applyAlignment="0" applyProtection="0">
      <alignment vertical="center"/>
    </xf>
    <xf numFmtId="42" fontId="38" fillId="0" borderId="0" applyFont="0" applyFill="0" applyBorder="0" applyAlignment="0" applyProtection="0">
      <alignment vertical="center"/>
    </xf>
    <xf numFmtId="0" fontId="47" fillId="12" borderId="4" applyNumberFormat="0" applyAlignment="0" applyProtection="0">
      <alignment vertical="center"/>
    </xf>
    <xf numFmtId="0" fontId="48" fillId="13" borderId="6" applyNumberForma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7" applyNumberFormat="0" applyFill="0" applyAlignment="0" applyProtection="0">
      <alignment vertical="center"/>
    </xf>
    <xf numFmtId="43" fontId="38" fillId="0" borderId="0" applyFont="0" applyFill="0" applyBorder="0" applyAlignment="0" applyProtection="0">
      <alignment vertical="center"/>
    </xf>
    <xf numFmtId="41" fontId="38" fillId="0" borderId="0" applyFont="0" applyFill="0" applyBorder="0" applyAlignment="0" applyProtection="0">
      <alignment vertical="center"/>
    </xf>
    <xf numFmtId="0" fontId="52" fillId="16" borderId="0" applyNumberFormat="0" applyBorder="0" applyAlignment="0" applyProtection="0">
      <alignment vertical="center"/>
    </xf>
    <xf numFmtId="0" fontId="53" fillId="12" borderId="5" applyNumberFormat="0" applyAlignment="0" applyProtection="0">
      <alignment vertical="center"/>
    </xf>
    <xf numFmtId="0" fontId="54" fillId="11" borderId="4" applyNumberFormat="0" applyAlignment="0" applyProtection="0">
      <alignment vertical="center"/>
    </xf>
    <xf numFmtId="0" fontId="55" fillId="0" borderId="0" applyNumberFormat="0" applyFill="0" applyBorder="0" applyAlignment="0" applyProtection="0">
      <alignment vertical="center"/>
    </xf>
    <xf numFmtId="0" fontId="38" fillId="10" borderId="1" applyNumberFormat="0" applyFont="0" applyAlignment="0" applyProtection="0">
      <alignment vertical="center"/>
    </xf>
  </cellStyleXfs>
  <cellXfs count="37">
    <xf numFmtId="0" fontId="0" fillId="0" borderId="0" xfId="0"/>
    <xf numFmtId="0" fontId="1" fillId="2" borderId="0" xfId="49" applyFont="1" applyFill="1" applyAlignment="1">
      <alignment horizontal="center" vertical="center" wrapText="1"/>
    </xf>
    <xf numFmtId="0" fontId="2" fillId="3" borderId="0" xfId="49" applyFont="1" applyFill="1" applyAlignment="1">
      <alignment wrapText="1"/>
    </xf>
    <xf numFmtId="0" fontId="3" fillId="4" borderId="0" xfId="49" applyFont="1" applyFill="1" applyAlignment="1">
      <alignment horizontal="center" vertical="center" wrapText="1"/>
    </xf>
    <xf numFmtId="0" fontId="4" fillId="0" borderId="0" xfId="49" applyFont="1" applyAlignment="1">
      <alignment wrapText="1"/>
    </xf>
    <xf numFmtId="0" fontId="5" fillId="5" borderId="0" xfId="49" applyFont="1" applyFill="1" applyAlignment="1">
      <alignment horizontal="center" vertical="center" wrapText="1"/>
    </xf>
    <xf numFmtId="0" fontId="6" fillId="6" borderId="0" xfId="49" applyFont="1" applyFill="1" applyAlignment="1">
      <alignment horizontal="center" vertical="center" wrapText="1"/>
    </xf>
    <xf numFmtId="0" fontId="4" fillId="0" borderId="0" xfId="49" applyFont="1" applyAlignment="1">
      <alignment horizontal="center" wrapText="1"/>
    </xf>
    <xf numFmtId="176" fontId="4" fillId="0" borderId="0" xfId="49" applyNumberFormat="1" applyFont="1" applyAlignment="1">
      <alignment horizontal="center" wrapText="1"/>
    </xf>
    <xf numFmtId="0" fontId="7" fillId="0" borderId="0" xfId="49" applyFont="1" applyAlignment="1">
      <alignment vertical="center"/>
    </xf>
    <xf numFmtId="0" fontId="0" fillId="0" borderId="0" xfId="49" applyAlignment="1">
      <alignment vertical="center"/>
    </xf>
    <xf numFmtId="0" fontId="0" fillId="0" borderId="0" xfId="49" applyAlignment="1">
      <alignment vertical="center" wrapText="1"/>
    </xf>
    <xf numFmtId="0" fontId="8" fillId="3" borderId="0" xfId="49" applyFont="1" applyFill="1" applyAlignment="1">
      <alignment vertical="center" wrapText="1"/>
    </xf>
    <xf numFmtId="0" fontId="9" fillId="7" borderId="0" xfId="49" applyFont="1" applyFill="1" applyAlignment="1">
      <alignment horizontal="center" vertical="center" wrapText="1"/>
    </xf>
    <xf numFmtId="0" fontId="10" fillId="2" borderId="0" xfId="49" applyFont="1" applyFill="1" applyAlignment="1">
      <alignment horizontal="center" vertical="center" wrapText="1"/>
    </xf>
    <xf numFmtId="0" fontId="10" fillId="8" borderId="0" xfId="49" applyFont="1" applyFill="1" applyAlignment="1">
      <alignment horizontal="center" vertical="center" wrapText="1"/>
    </xf>
    <xf numFmtId="0" fontId="9" fillId="2" borderId="0" xfId="49" applyFont="1" applyFill="1" applyAlignment="1">
      <alignment horizontal="center" vertical="center"/>
    </xf>
    <xf numFmtId="0" fontId="11" fillId="0" borderId="0" xfId="49" applyFont="1" applyAlignment="1">
      <alignment vertical="center" wrapText="1"/>
    </xf>
    <xf numFmtId="0" fontId="12" fillId="0" borderId="0" xfId="49" applyFont="1" applyAlignment="1">
      <alignment vertical="center" wrapText="1"/>
    </xf>
    <xf numFmtId="177" fontId="10" fillId="2" borderId="0" xfId="49" applyNumberFormat="1" applyFont="1" applyFill="1" applyAlignment="1">
      <alignment horizontal="center" vertical="center" wrapText="1"/>
    </xf>
    <xf numFmtId="0" fontId="13" fillId="2" borderId="0" xfId="49" applyFont="1" applyFill="1" applyAlignment="1">
      <alignment horizontal="center" vertical="center" wrapText="1"/>
    </xf>
    <xf numFmtId="1" fontId="0" fillId="0" borderId="0" xfId="49" applyNumberFormat="1" applyAlignment="1">
      <alignment vertical="center" wrapText="1"/>
    </xf>
    <xf numFmtId="178" fontId="0" fillId="0" borderId="0" xfId="49" applyNumberFormat="1" applyAlignment="1">
      <alignment vertical="center" wrapText="1"/>
    </xf>
    <xf numFmtId="0" fontId="0" fillId="0" borderId="0" xfId="49" applyAlignment="1">
      <alignment horizontal="left" vertical="center" wrapText="1"/>
    </xf>
    <xf numFmtId="0" fontId="14" fillId="0" borderId="0" xfId="49" applyFont="1" applyAlignment="1">
      <alignment vertical="center" wrapText="1"/>
    </xf>
    <xf numFmtId="0" fontId="15" fillId="0" borderId="0" xfId="49" applyFont="1" applyAlignment="1">
      <alignment vertical="center" wrapText="1"/>
    </xf>
    <xf numFmtId="0" fontId="16" fillId="0" borderId="0" xfId="49" applyFont="1" applyAlignment="1">
      <alignment vertical="center" wrapText="1"/>
    </xf>
    <xf numFmtId="0" fontId="11" fillId="0" borderId="0" xfId="49" applyNumberFormat="1" applyFont="1" applyAlignment="1">
      <alignment vertical="center" wrapText="1"/>
    </xf>
    <xf numFmtId="0" fontId="0" fillId="0" borderId="0" xfId="49" applyNumberFormat="1" applyAlignment="1">
      <alignment vertical="center" wrapText="1"/>
    </xf>
    <xf numFmtId="0" fontId="0" fillId="0" borderId="0" xfId="0" applyAlignment="1">
      <alignment vertical="center"/>
    </xf>
    <xf numFmtId="0" fontId="0" fillId="0" borderId="0" xfId="0" applyAlignment="1">
      <alignment vertical="center" wrapText="1"/>
    </xf>
    <xf numFmtId="0" fontId="11" fillId="0" borderId="0" xfId="0" applyFont="1"/>
    <xf numFmtId="0" fontId="9" fillId="2" borderId="0" xfId="49" applyFont="1" applyFill="1" applyAlignment="1">
      <alignment horizontal="center" vertical="center" wrapText="1"/>
    </xf>
    <xf numFmtId="0" fontId="10" fillId="7" borderId="0" xfId="49" applyFont="1" applyFill="1" applyAlignment="1">
      <alignment horizontal="center" vertical="center" wrapText="1"/>
    </xf>
    <xf numFmtId="0" fontId="0" fillId="0" borderId="0" xfId="49" applyAlignment="1">
      <alignment horizontal="center" vertical="center" wrapText="1"/>
    </xf>
    <xf numFmtId="0" fontId="17" fillId="9" borderId="0" xfId="49" applyFont="1" applyFill="1" applyAlignment="1">
      <alignment vertical="center" wrapText="1"/>
    </xf>
    <xf numFmtId="0" fontId="10" fillId="6" borderId="0" xfId="49" applyFont="1" applyFill="1" applyAlignment="1">
      <alignment horizontal="center" vertical="center" wrapText="1"/>
    </xf>
    <xf numFmtId="0" fontId="11" fillId="0" borderId="0" xfId="49" applyFont="1" applyAlignment="1" quotePrefix="1">
      <alignment vertical="center" wrapText="1"/>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百分比 2" xfId="50"/>
    <cellStyle name="标题 1 2" xfId="51"/>
    <cellStyle name="标题 2 2" xfId="52"/>
    <cellStyle name="标题 3 2" xfId="53"/>
    <cellStyle name="标题 4 2" xfId="54"/>
    <cellStyle name="标题 5" xfId="55"/>
    <cellStyle name="差 2" xfId="56"/>
    <cellStyle name="超链接 2" xfId="57"/>
    <cellStyle name="好 2" xfId="58"/>
    <cellStyle name="汇总 2" xfId="59"/>
    <cellStyle name="货币 2" xfId="60"/>
    <cellStyle name="货币[0] 2" xfId="61"/>
    <cellStyle name="计算 2" xfId="62"/>
    <cellStyle name="检查单元格 2" xfId="63"/>
    <cellStyle name="解释性文本 2" xfId="64"/>
    <cellStyle name="警告文本 2" xfId="65"/>
    <cellStyle name="链接单元格 2" xfId="66"/>
    <cellStyle name="千位分隔 2" xfId="67"/>
    <cellStyle name="千位分隔[0] 2" xfId="68"/>
    <cellStyle name="适中 2" xfId="69"/>
    <cellStyle name="输出 2" xfId="70"/>
    <cellStyle name="输入 2" xfId="71"/>
    <cellStyle name="已访问的超链接 2" xfId="72"/>
    <cellStyle name="注释 2" xfId="73"/>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Medium2" defaultPivotStyle="PivotStyleLight16">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customXml" Target="../customXml/item2.xml"/><Relationship Id="rId10" Type="http://schemas.openxmlformats.org/officeDocument/2006/relationships/customXml" Target="../customXml/item1.xml"/><Relationship Id="rId1" Type="http://schemas.openxmlformats.org/officeDocument/2006/relationships/worksheet" Target="worksheets/sheet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rPr lang="en-US" altLang="zh-CN"/>
              <a:t>2017—2026</a:t>
            </a:r>
            <a:r>
              <a:rPr lang="zh-CN" altLang="en-US"/>
              <a:t>年成果趋势</a:t>
            </a:r>
            <a:endParaRPr lang="zh-CN" altLang="en-US"/>
          </a:p>
        </c:rich>
      </c:tx>
      <c:layout/>
      <c:overlay val="0"/>
    </c:title>
    <c:autoTitleDeleted val="0"/>
    <c:plotArea>
      <c:layout/>
      <c:lineChart>
        <c:grouping val="standard"/>
        <c:varyColors val="1"/>
        <c:ser>
          <c:idx val="0"/>
          <c:order val="0"/>
          <c:tx>
            <c:strRef>
              <c:f>"成果总数"</c:f>
              <c:strCache>
                <c:ptCount val="1"/>
                <c:pt idx="0">
                  <c:v>成果总数</c:v>
                </c:pt>
              </c:strCache>
            </c:strRef>
          </c:tx>
          <c:dLbls>
            <c:delete val="1"/>
          </c:dLbls>
          <c:cat>
            <c:strRef>
              <c:f>数据看板!$A$11:$A$20</c:f>
              <c:strCache>
                <c:ptCount val="10"/>
                <c:pt idx="0">
                  <c:v>2017</c:v>
                </c:pt>
                <c:pt idx="1">
                  <c:v>2018</c:v>
                </c:pt>
                <c:pt idx="2">
                  <c:v>分类数据看板入口（新增）</c:v>
                </c:pt>
                <c:pt idx="3">
                  <c:v>看板名称</c:v>
                </c:pt>
                <c:pt idx="4">
                  <c:v>看板-A类竞赛</c:v>
                </c:pt>
                <c:pt idx="5">
                  <c:v>看板-非A类竞赛</c:v>
                </c:pt>
                <c:pt idx="6">
                  <c:v>看板-大创项目</c:v>
                </c:pt>
                <c:pt idx="7">
                  <c:v>看板-创业之星</c:v>
                </c:pt>
                <c:pt idx="8">
                  <c:v>2025</c:v>
                </c:pt>
                <c:pt idx="9">
                  <c:v>2026</c:v>
                </c:pt>
              </c:strCache>
            </c:strRef>
          </c:cat>
          <c:val>
            <c:numRef>
              <c:f>数据看板!$B$11:$B$20</c:f>
              <c:numCache>
                <c:formatCode>General</c:formatCode>
                <c:ptCount val="10"/>
                <c:pt idx="0">
                  <c:v>10</c:v>
                </c:pt>
                <c:pt idx="1">
                  <c:v>25</c:v>
                </c:pt>
                <c:pt idx="3">
                  <c:v>0</c:v>
                </c:pt>
                <c:pt idx="4">
                  <c:v>0</c:v>
                </c:pt>
                <c:pt idx="5">
                  <c:v>0</c:v>
                </c:pt>
                <c:pt idx="6">
                  <c:v>0</c:v>
                </c:pt>
                <c:pt idx="7">
                  <c:v>0</c:v>
                </c:pt>
                <c:pt idx="8">
                  <c:v>115</c:v>
                </c:pt>
                <c:pt idx="9">
                  <c:v>120</c:v>
                </c:pt>
              </c:numCache>
            </c:numRef>
          </c:val>
          <c:smooth val="0"/>
        </c:ser>
        <c:ser>
          <c:idx val="1"/>
          <c:order val="1"/>
          <c:tx>
            <c:strRef>
              <c:f>"A类竞赛"</c:f>
              <c:strCache>
                <c:ptCount val="1"/>
                <c:pt idx="0">
                  <c:v>A类竞赛</c:v>
                </c:pt>
              </c:strCache>
            </c:strRef>
          </c:tx>
          <c:dLbls>
            <c:delete val="1"/>
          </c:dLbls>
          <c:cat>
            <c:strRef>
              <c:f>数据看板!$A$11:$A$20</c:f>
              <c:strCache>
                <c:ptCount val="10"/>
                <c:pt idx="0">
                  <c:v>2017</c:v>
                </c:pt>
                <c:pt idx="1">
                  <c:v>2018</c:v>
                </c:pt>
                <c:pt idx="2">
                  <c:v>分类数据看板入口（新增）</c:v>
                </c:pt>
                <c:pt idx="3">
                  <c:v>看板名称</c:v>
                </c:pt>
                <c:pt idx="4">
                  <c:v>看板-A类竞赛</c:v>
                </c:pt>
                <c:pt idx="5">
                  <c:v>看板-非A类竞赛</c:v>
                </c:pt>
                <c:pt idx="6">
                  <c:v>看板-大创项目</c:v>
                </c:pt>
                <c:pt idx="7">
                  <c:v>看板-创业之星</c:v>
                </c:pt>
                <c:pt idx="8">
                  <c:v>2025</c:v>
                </c:pt>
                <c:pt idx="9">
                  <c:v>2026</c:v>
                </c:pt>
              </c:strCache>
            </c:strRef>
          </c:cat>
          <c:val>
            <c:numRef>
              <c:f>数据看板!$C$11:$C$20</c:f>
              <c:numCache>
                <c:formatCode>General</c:formatCode>
                <c:ptCount val="10"/>
                <c:pt idx="0">
                  <c:v>3</c:v>
                </c:pt>
                <c:pt idx="1">
                  <c:v>10</c:v>
                </c:pt>
                <c:pt idx="3">
                  <c:v>0</c:v>
                </c:pt>
                <c:pt idx="4">
                  <c:v>0</c:v>
                </c:pt>
                <c:pt idx="5">
                  <c:v>0</c:v>
                </c:pt>
                <c:pt idx="6">
                  <c:v>0</c:v>
                </c:pt>
                <c:pt idx="7">
                  <c:v>0</c:v>
                </c:pt>
                <c:pt idx="8">
                  <c:v>18</c:v>
                </c:pt>
                <c:pt idx="9">
                  <c:v>16</c:v>
                </c:pt>
              </c:numCache>
            </c:numRef>
          </c:val>
          <c:smooth val="0"/>
        </c:ser>
        <c:ser>
          <c:idx val="2"/>
          <c:order val="2"/>
          <c:tx>
            <c:strRef>
              <c:f>"大创立项"</c:f>
              <c:strCache>
                <c:ptCount val="1"/>
                <c:pt idx="0">
                  <c:v>大创立项</c:v>
                </c:pt>
              </c:strCache>
            </c:strRef>
          </c:tx>
          <c:dLbls>
            <c:delete val="1"/>
          </c:dLbls>
          <c:cat>
            <c:strRef>
              <c:f>数据看板!$A$11:$A$20</c:f>
              <c:strCache>
                <c:ptCount val="10"/>
                <c:pt idx="0">
                  <c:v>2017</c:v>
                </c:pt>
                <c:pt idx="1">
                  <c:v>2018</c:v>
                </c:pt>
                <c:pt idx="2">
                  <c:v>分类数据看板入口（新增）</c:v>
                </c:pt>
                <c:pt idx="3">
                  <c:v>看板名称</c:v>
                </c:pt>
                <c:pt idx="4">
                  <c:v>看板-A类竞赛</c:v>
                </c:pt>
                <c:pt idx="5">
                  <c:v>看板-非A类竞赛</c:v>
                </c:pt>
                <c:pt idx="6">
                  <c:v>看板-大创项目</c:v>
                </c:pt>
                <c:pt idx="7">
                  <c:v>看板-创业之星</c:v>
                </c:pt>
                <c:pt idx="8">
                  <c:v>2025</c:v>
                </c:pt>
                <c:pt idx="9">
                  <c:v>2026</c:v>
                </c:pt>
              </c:strCache>
            </c:strRef>
          </c:cat>
          <c:val>
            <c:numRef>
              <c:f>数据看板!$D$11:$D$20</c:f>
              <c:numCache>
                <c:formatCode>General</c:formatCode>
                <c:ptCount val="10"/>
                <c:pt idx="0">
                  <c:v>7</c:v>
                </c:pt>
                <c:pt idx="1">
                  <c:v>13</c:v>
                </c:pt>
                <c:pt idx="3">
                  <c:v>0</c:v>
                </c:pt>
                <c:pt idx="4">
                  <c:v>0</c:v>
                </c:pt>
                <c:pt idx="5">
                  <c:v>0</c:v>
                </c:pt>
                <c:pt idx="6">
                  <c:v>0</c:v>
                </c:pt>
                <c:pt idx="7">
                  <c:v>0</c:v>
                </c:pt>
                <c:pt idx="8">
                  <c:v>64</c:v>
                </c:pt>
                <c:pt idx="9">
                  <c:v>60</c:v>
                </c:pt>
              </c:numCache>
            </c:numRef>
          </c:val>
          <c:smooth val="0"/>
        </c:ser>
        <c:dLbls>
          <c:showLegendKey val="0"/>
          <c:showVal val="0"/>
          <c:showCatName val="0"/>
          <c:showSerName val="0"/>
          <c:showPercent val="0"/>
          <c:showBubbleSize val="0"/>
        </c:dLbls>
        <c:marker val="1"/>
        <c:smooth val="0"/>
        <c:axId val="48650112"/>
        <c:axId val="48672768"/>
      </c:lineChart>
      <c:catAx>
        <c:axId val="48650112"/>
        <c:scaling>
          <c:orientation val="minMax"/>
        </c:scaling>
        <c:delete val="0"/>
        <c:axPos val="b"/>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50112"/>
        <c:crosses val="autoZero"/>
        <c:crossBetween val="between"/>
      </c:valAx>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0f077f9c-55c9-4d3b-9b76-291b5ba7777b}"/>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t>历年成果数量趋势</a:t>
            </a:r>
          </a:p>
        </c:rich>
      </c:tx>
      <c:layout/>
      <c:overlay val="0"/>
    </c:title>
    <c:autoTitleDeleted val="0"/>
    <c:plotArea>
      <c:layout/>
      <c:lineChart>
        <c:grouping val="standard"/>
        <c:varyColors val="1"/>
        <c:ser>
          <c:idx val="0"/>
          <c:order val="0"/>
          <c:tx>
            <c:strRef>
              <c:f>"成果总数"</c:f>
              <c:strCache>
                <c:ptCount val="1"/>
                <c:pt idx="0">
                  <c:v>成果总数</c:v>
                </c:pt>
              </c:strCache>
            </c:strRef>
          </c:tx>
          <c:dPt>
            <c:idx val="0"/>
            <c:bubble3D val="0"/>
          </c:dPt>
          <c:dPt>
            <c:idx val="1"/>
            <c:bubble3D val="0"/>
          </c:dPt>
          <c:dPt>
            <c:idx val="2"/>
            <c:bubble3D val="0"/>
          </c:dPt>
          <c:dPt>
            <c:idx val="3"/>
            <c:bubble3D val="0"/>
          </c:dPt>
          <c:dPt>
            <c:idx val="4"/>
            <c:bubble3D val="0"/>
          </c:dPt>
          <c:dPt>
            <c:idx val="5"/>
            <c:bubble3D val="0"/>
          </c:dPt>
          <c:dPt>
            <c:idx val="6"/>
            <c:bubble3D val="0"/>
          </c:dPt>
          <c:dPt>
            <c:idx val="7"/>
            <c:bubble3D val="0"/>
          </c:dPt>
          <c:dPt>
            <c:idx val="8"/>
            <c:bubble3D val="0"/>
          </c:dPt>
          <c:dPt>
            <c:idx val="9"/>
            <c:bubble3D val="0"/>
          </c:dPt>
          <c:dPt>
            <c:idx val="10"/>
            <c:bubble3D val="0"/>
          </c:dPt>
          <c:dPt>
            <c:idx val="11"/>
            <c:bubble3D val="0"/>
          </c:dPt>
          <c:dPt>
            <c:idx val="12"/>
            <c:bubble3D val="0"/>
          </c:dPt>
          <c:dPt>
            <c:idx val="13"/>
            <c:bubble3D val="0"/>
          </c:dPt>
          <c:dPt>
            <c:idx val="14"/>
            <c:bubble3D val="0"/>
          </c:dPt>
          <c:dPt>
            <c:idx val="15"/>
            <c:bubble3D val="0"/>
          </c:dPt>
          <c:dPt>
            <c:idx val="16"/>
            <c:bubble3D val="0"/>
          </c:dPt>
          <c:dPt>
            <c:idx val="17"/>
            <c:bubble3D val="0"/>
          </c:dPt>
          <c:dPt>
            <c:idx val="18"/>
            <c:bubble3D val="0"/>
          </c:dPt>
          <c:dLbls>
            <c:delete val="1"/>
          </c:dLbls>
          <c:cat>
            <c:numRef>
              <c:f>'看板-大创项目'!$A$7:$A$25</c:f>
              <c:numCache>
                <c:formatCode>General</c:formatCode>
                <c:ptCount val="1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numCache>
            </c:numRef>
          </c:cat>
          <c:val>
            <c:numRef>
              <c:f>'看板-大创项目'!$B$7:$B$25</c:f>
              <c:numCache>
                <c:formatCode>General</c:formatCode>
                <c:ptCount val="19"/>
                <c:pt idx="0">
                  <c:v>7</c:v>
                </c:pt>
                <c:pt idx="1">
                  <c:v>13</c:v>
                </c:pt>
                <c:pt idx="2">
                  <c:v>11</c:v>
                </c:pt>
                <c:pt idx="3">
                  <c:v>42</c:v>
                </c:pt>
                <c:pt idx="4">
                  <c:v>26</c:v>
                </c:pt>
                <c:pt idx="5">
                  <c:v>40</c:v>
                </c:pt>
                <c:pt idx="6">
                  <c:v>41</c:v>
                </c:pt>
                <c:pt idx="7">
                  <c:v>56</c:v>
                </c:pt>
                <c:pt idx="8">
                  <c:v>64</c:v>
                </c:pt>
                <c:pt idx="9">
                  <c:v>60</c:v>
                </c:pt>
                <c:pt idx="10">
                  <c:v>0</c:v>
                </c:pt>
                <c:pt idx="11">
                  <c:v>0</c:v>
                </c:pt>
                <c:pt idx="12">
                  <c:v>0</c:v>
                </c:pt>
                <c:pt idx="13">
                  <c:v>0</c:v>
                </c:pt>
                <c:pt idx="14">
                  <c:v>0</c:v>
                </c:pt>
                <c:pt idx="15">
                  <c:v>0</c:v>
                </c:pt>
                <c:pt idx="16">
                  <c:v>0</c:v>
                </c:pt>
                <c:pt idx="17">
                  <c:v>0</c:v>
                </c:pt>
                <c:pt idx="18">
                  <c:v>0</c:v>
                </c:pt>
              </c:numCache>
            </c:numRef>
          </c:val>
          <c:smooth val="0"/>
        </c:ser>
        <c:dLbls>
          <c:showLegendKey val="0"/>
          <c:showVal val="0"/>
          <c:showCatName val="0"/>
          <c:showSerName val="0"/>
          <c:showPercent val="0"/>
          <c:showBubbleSize val="0"/>
        </c:dLbls>
        <c:marker val="1"/>
        <c:smooth val="0"/>
        <c:axId val="48650112"/>
        <c:axId val="48672768"/>
      </c:lineChart>
      <c:catAx>
        <c:axId val="48650112"/>
        <c:scaling>
          <c:orientation val="minMax"/>
        </c:scaling>
        <c:delete val="0"/>
        <c:axPos val="b"/>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50112"/>
        <c:crosses val="autoZero"/>
        <c:crossBetween val="between"/>
      </c:valAx>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b29763bb-2e7b-40e1-a1fb-0eaa24fae4e0}"/>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t>成果级别结构</a:t>
            </a:r>
          </a:p>
        </c:rich>
      </c:tx>
      <c:layout/>
      <c:overlay val="0"/>
    </c:title>
    <c:autoTitleDeleted val="0"/>
    <c:plotArea>
      <c:layout/>
      <c:barChart>
        <c:barDir val="col"/>
        <c:grouping val="clustered"/>
        <c:varyColors val="0"/>
        <c:ser>
          <c:idx val="0"/>
          <c:order val="0"/>
          <c:tx>
            <c:strRef>
              <c:f>"数量"</c:f>
              <c:strCache>
                <c:ptCount val="1"/>
                <c:pt idx="0">
                  <c:v>数量</c:v>
                </c:pt>
              </c:strCache>
            </c:strRef>
          </c:tx>
          <c:invertIfNegative val="1"/>
          <c:dLbls>
            <c:delete val="1"/>
          </c:dLbls>
          <c:cat>
            <c:strRef>
              <c:f>'看板-大创项目'!$J$7:$J$12</c:f>
              <c:strCache>
                <c:ptCount val="6"/>
                <c:pt idx="0">
                  <c:v>国家级</c:v>
                </c:pt>
                <c:pt idx="1">
                  <c:v>省级</c:v>
                </c:pt>
                <c:pt idx="2">
                  <c:v>市级</c:v>
                </c:pt>
                <c:pt idx="3">
                  <c:v>校级</c:v>
                </c:pt>
                <c:pt idx="4">
                  <c:v>院级</c:v>
                </c:pt>
                <c:pt idx="5">
                  <c:v>其他</c:v>
                </c:pt>
              </c:strCache>
            </c:strRef>
          </c:cat>
          <c:val>
            <c:numRef>
              <c:f>'看板-大创项目'!$K$7:$K$12</c:f>
              <c:numCache>
                <c:formatCode>General</c:formatCode>
                <c:ptCount val="6"/>
                <c:pt idx="0">
                  <c:v>35</c:v>
                </c:pt>
                <c:pt idx="1">
                  <c:v>18</c:v>
                </c:pt>
                <c:pt idx="2">
                  <c:v>0</c:v>
                </c:pt>
                <c:pt idx="3">
                  <c:v>304</c:v>
                </c:pt>
                <c:pt idx="4">
                  <c:v>0</c:v>
                </c:pt>
                <c:pt idx="5">
                  <c:v>0</c:v>
                </c:pt>
              </c:numCache>
            </c:numRef>
          </c:val>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50112"/>
        <c:crosses val="autoZero"/>
        <c:crossBetween val="between"/>
      </c:valAx>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6c066dc3-e1d3-4f80-a7e7-16d050a6f5b7}"/>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t>历年成果数量趋势</a:t>
            </a:r>
          </a:p>
        </c:rich>
      </c:tx>
      <c:layout/>
      <c:overlay val="0"/>
    </c:title>
    <c:autoTitleDeleted val="0"/>
    <c:plotArea>
      <c:layout/>
      <c:lineChart>
        <c:grouping val="standard"/>
        <c:varyColors val="1"/>
        <c:ser>
          <c:idx val="0"/>
          <c:order val="0"/>
          <c:tx>
            <c:strRef>
              <c:f>"成果总数"</c:f>
              <c:strCache>
                <c:ptCount val="1"/>
                <c:pt idx="0">
                  <c:v>成果总数</c:v>
                </c:pt>
              </c:strCache>
            </c:strRef>
          </c:tx>
          <c:dPt>
            <c:idx val="0"/>
            <c:bubble3D val="0"/>
          </c:dPt>
          <c:dPt>
            <c:idx val="1"/>
            <c:bubble3D val="0"/>
          </c:dPt>
          <c:dPt>
            <c:idx val="2"/>
            <c:bubble3D val="0"/>
          </c:dPt>
          <c:dPt>
            <c:idx val="3"/>
            <c:bubble3D val="0"/>
          </c:dPt>
          <c:dPt>
            <c:idx val="4"/>
            <c:bubble3D val="0"/>
          </c:dPt>
          <c:dPt>
            <c:idx val="5"/>
            <c:bubble3D val="0"/>
          </c:dPt>
          <c:dPt>
            <c:idx val="6"/>
            <c:bubble3D val="0"/>
          </c:dPt>
          <c:dPt>
            <c:idx val="7"/>
            <c:bubble3D val="0"/>
          </c:dPt>
          <c:dPt>
            <c:idx val="8"/>
            <c:bubble3D val="0"/>
          </c:dPt>
          <c:dPt>
            <c:idx val="9"/>
            <c:bubble3D val="0"/>
          </c:dPt>
          <c:dPt>
            <c:idx val="10"/>
            <c:bubble3D val="0"/>
          </c:dPt>
          <c:dPt>
            <c:idx val="11"/>
            <c:bubble3D val="0"/>
          </c:dPt>
          <c:dPt>
            <c:idx val="12"/>
            <c:bubble3D val="0"/>
          </c:dPt>
          <c:dPt>
            <c:idx val="13"/>
            <c:bubble3D val="0"/>
          </c:dPt>
          <c:dPt>
            <c:idx val="14"/>
            <c:bubble3D val="0"/>
          </c:dPt>
          <c:dPt>
            <c:idx val="15"/>
            <c:bubble3D val="0"/>
          </c:dPt>
          <c:dPt>
            <c:idx val="16"/>
            <c:bubble3D val="0"/>
          </c:dPt>
          <c:dPt>
            <c:idx val="17"/>
            <c:bubble3D val="0"/>
          </c:dPt>
          <c:dPt>
            <c:idx val="18"/>
            <c:bubble3D val="0"/>
          </c:dPt>
          <c:dLbls>
            <c:delete val="1"/>
          </c:dLbls>
          <c:cat>
            <c:numRef>
              <c:f>'看板-创业之星'!$A$7:$A$25</c:f>
              <c:numCache>
                <c:formatCode>General</c:formatCode>
                <c:ptCount val="1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numCache>
            </c:numRef>
          </c:cat>
          <c:val>
            <c:numRef>
              <c:f>'看板-创业之星'!$B$7:$B$25</c:f>
              <c:numCache>
                <c:formatCode>General</c:formatCode>
                <c:ptCount val="19"/>
                <c:pt idx="0">
                  <c:v>0</c:v>
                </c:pt>
                <c:pt idx="1">
                  <c:v>2</c:v>
                </c:pt>
                <c:pt idx="2">
                  <c:v>0</c:v>
                </c:pt>
                <c:pt idx="3">
                  <c:v>0</c:v>
                </c:pt>
                <c:pt idx="4">
                  <c:v>1</c:v>
                </c:pt>
                <c:pt idx="5">
                  <c:v>0</c:v>
                </c:pt>
                <c:pt idx="6">
                  <c:v>2</c:v>
                </c:pt>
                <c:pt idx="7">
                  <c:v>0</c:v>
                </c:pt>
                <c:pt idx="8">
                  <c:v>1</c:v>
                </c:pt>
                <c:pt idx="9">
                  <c:v>0</c:v>
                </c:pt>
                <c:pt idx="10">
                  <c:v>0</c:v>
                </c:pt>
                <c:pt idx="11">
                  <c:v>0</c:v>
                </c:pt>
                <c:pt idx="12">
                  <c:v>0</c:v>
                </c:pt>
                <c:pt idx="13">
                  <c:v>0</c:v>
                </c:pt>
                <c:pt idx="14">
                  <c:v>0</c:v>
                </c:pt>
                <c:pt idx="15">
                  <c:v>0</c:v>
                </c:pt>
                <c:pt idx="16">
                  <c:v>0</c:v>
                </c:pt>
                <c:pt idx="17">
                  <c:v>0</c:v>
                </c:pt>
                <c:pt idx="18">
                  <c:v>0</c:v>
                </c:pt>
              </c:numCache>
            </c:numRef>
          </c:val>
          <c:smooth val="0"/>
        </c:ser>
        <c:dLbls>
          <c:showLegendKey val="0"/>
          <c:showVal val="0"/>
          <c:showCatName val="0"/>
          <c:showSerName val="0"/>
          <c:showPercent val="0"/>
          <c:showBubbleSize val="0"/>
        </c:dLbls>
        <c:marker val="1"/>
        <c:smooth val="0"/>
        <c:axId val="48650112"/>
        <c:axId val="48672768"/>
      </c:lineChart>
      <c:catAx>
        <c:axId val="48650112"/>
        <c:scaling>
          <c:orientation val="minMax"/>
        </c:scaling>
        <c:delete val="0"/>
        <c:axPos val="b"/>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50112"/>
        <c:crosses val="autoZero"/>
        <c:crossBetween val="between"/>
      </c:valAx>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d47cb0a3-6675-474b-97b7-e2d764bab2be}"/>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t>成果级别结构</a:t>
            </a:r>
          </a:p>
        </c:rich>
      </c:tx>
      <c:layout/>
      <c:overlay val="0"/>
    </c:title>
    <c:autoTitleDeleted val="0"/>
    <c:plotArea>
      <c:layout/>
      <c:barChart>
        <c:barDir val="col"/>
        <c:grouping val="clustered"/>
        <c:varyColors val="0"/>
        <c:ser>
          <c:idx val="0"/>
          <c:order val="0"/>
          <c:tx>
            <c:strRef>
              <c:f>"数量"</c:f>
              <c:strCache>
                <c:ptCount val="1"/>
                <c:pt idx="0">
                  <c:v>数量</c:v>
                </c:pt>
              </c:strCache>
            </c:strRef>
          </c:tx>
          <c:invertIfNegative val="1"/>
          <c:dLbls>
            <c:delete val="1"/>
          </c:dLbls>
          <c:cat>
            <c:strRef>
              <c:f>'看板-创业之星'!$J$7:$J$12</c:f>
              <c:strCache>
                <c:ptCount val="6"/>
                <c:pt idx="0">
                  <c:v>国家级</c:v>
                </c:pt>
                <c:pt idx="1">
                  <c:v>省级</c:v>
                </c:pt>
                <c:pt idx="2">
                  <c:v>市级</c:v>
                </c:pt>
                <c:pt idx="3">
                  <c:v>校级</c:v>
                </c:pt>
                <c:pt idx="4">
                  <c:v>院级</c:v>
                </c:pt>
                <c:pt idx="5">
                  <c:v>其他</c:v>
                </c:pt>
              </c:strCache>
            </c:strRef>
          </c:cat>
          <c:val>
            <c:numRef>
              <c:f>'看板-创业之星'!$K$7:$K$12</c:f>
              <c:numCache>
                <c:formatCode>General</c:formatCode>
                <c:ptCount val="6"/>
                <c:pt idx="0">
                  <c:v>4</c:v>
                </c:pt>
                <c:pt idx="1">
                  <c:v>0</c:v>
                </c:pt>
                <c:pt idx="2">
                  <c:v>0</c:v>
                </c:pt>
                <c:pt idx="3">
                  <c:v>0</c:v>
                </c:pt>
                <c:pt idx="4">
                  <c:v>0</c:v>
                </c:pt>
                <c:pt idx="5">
                  <c:v>2</c:v>
                </c:pt>
              </c:numCache>
            </c:numRef>
          </c:val>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50112"/>
        <c:crosses val="autoZero"/>
        <c:crossBetween val="between"/>
      </c:valAx>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62d2cf2e-c562-4fee-873b-12ac27500ba9}"/>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rPr lang="en-US" altLang="zh-CN"/>
              <a:t>2017</a:t>
            </a:r>
            <a:r>
              <a:rPr lang="zh-CN" altLang="en-US"/>
              <a:t>年以来成果总数趋势</a:t>
            </a:r>
            <a:endParaRPr lang="zh-CN" altLang="en-US"/>
          </a:p>
        </c:rich>
      </c:tx>
      <c:layout/>
      <c:overlay val="0"/>
    </c:title>
    <c:autoTitleDeleted val="0"/>
    <c:plotArea>
      <c:layout/>
      <c:lineChart>
        <c:grouping val="standard"/>
        <c:varyColors val="1"/>
        <c:ser>
          <c:idx val="0"/>
          <c:order val="0"/>
          <c:tx>
            <c:strRef>
              <c:f>"成果总数"</c:f>
              <c:strCache>
                <c:ptCount val="1"/>
                <c:pt idx="0">
                  <c:v>成果总数</c:v>
                </c:pt>
              </c:strCache>
            </c:strRef>
          </c:tx>
          <c:dPt>
            <c:idx val="0"/>
            <c:bubble3D val="0"/>
          </c:dPt>
          <c:dPt>
            <c:idx val="1"/>
            <c:bubble3D val="0"/>
          </c:dPt>
          <c:dPt>
            <c:idx val="2"/>
            <c:bubble3D val="0"/>
          </c:dPt>
          <c:dPt>
            <c:idx val="3"/>
            <c:bubble3D val="0"/>
          </c:dPt>
          <c:dPt>
            <c:idx val="4"/>
            <c:bubble3D val="0"/>
          </c:dPt>
          <c:dPt>
            <c:idx val="5"/>
            <c:bubble3D val="0"/>
          </c:dPt>
          <c:dPt>
            <c:idx val="6"/>
            <c:bubble3D val="0"/>
          </c:dPt>
          <c:dPt>
            <c:idx val="7"/>
            <c:bubble3D val="0"/>
          </c:dPt>
          <c:dPt>
            <c:idx val="8"/>
            <c:bubble3D val="0"/>
          </c:dPt>
          <c:dPt>
            <c:idx val="9"/>
            <c:bubble3D val="0"/>
          </c:dPt>
          <c:dPt>
            <c:idx val="10"/>
            <c:bubble3D val="0"/>
          </c:dPt>
          <c:dPt>
            <c:idx val="11"/>
            <c:bubble3D val="0"/>
          </c:dPt>
          <c:dPt>
            <c:idx val="12"/>
            <c:bubble3D val="0"/>
          </c:dPt>
          <c:dPt>
            <c:idx val="13"/>
            <c:bubble3D val="0"/>
          </c:dPt>
          <c:dLbls>
            <c:delete val="1"/>
          </c:dLbls>
          <c:cat>
            <c:numRef>
              <c:f>统计分析!$A$4:$A$17</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统计分析!$B$4:$B$17</c:f>
              <c:numCache>
                <c:formatCode>General</c:formatCode>
                <c:ptCount val="14"/>
                <c:pt idx="0">
                  <c:v>10</c:v>
                </c:pt>
                <c:pt idx="1">
                  <c:v>25</c:v>
                </c:pt>
                <c:pt idx="2">
                  <c:v>20</c:v>
                </c:pt>
                <c:pt idx="3">
                  <c:v>52</c:v>
                </c:pt>
                <c:pt idx="4">
                  <c:v>44</c:v>
                </c:pt>
                <c:pt idx="5">
                  <c:v>56</c:v>
                </c:pt>
                <c:pt idx="6">
                  <c:v>74</c:v>
                </c:pt>
                <c:pt idx="7">
                  <c:v>95</c:v>
                </c:pt>
                <c:pt idx="8">
                  <c:v>115</c:v>
                </c:pt>
                <c:pt idx="9">
                  <c:v>120</c:v>
                </c:pt>
                <c:pt idx="10">
                  <c:v>0</c:v>
                </c:pt>
                <c:pt idx="11">
                  <c:v>0</c:v>
                </c:pt>
                <c:pt idx="12">
                  <c:v>0</c:v>
                </c:pt>
                <c:pt idx="13">
                  <c:v>0</c:v>
                </c:pt>
              </c:numCache>
            </c:numRef>
          </c:val>
          <c:smooth val="0"/>
        </c:ser>
        <c:dLbls>
          <c:showLegendKey val="0"/>
          <c:showVal val="0"/>
          <c:showCatName val="0"/>
          <c:showSerName val="0"/>
          <c:showPercent val="0"/>
          <c:showBubbleSize val="0"/>
        </c:dLbls>
        <c:marker val="1"/>
        <c:smooth val="0"/>
        <c:axId val="48650112"/>
        <c:axId val="48672768"/>
      </c:lineChart>
      <c:catAx>
        <c:axId val="48650112"/>
        <c:scaling>
          <c:orientation val="minMax"/>
        </c:scaling>
        <c:delete val="0"/>
        <c:axPos val="b"/>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50112"/>
        <c:crosses val="autoZero"/>
        <c:crossBetween val="between"/>
      </c:valAx>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1d9049b7-3e9b-479d-bf62-2d9582437f29}"/>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rPr lang="zh-CN" altLang="en-US"/>
              <a:t>成果大类数量对比</a:t>
            </a:r>
            <a:endParaRPr lang="zh-CN" altLang="en-US"/>
          </a:p>
        </c:rich>
      </c:tx>
      <c:layout/>
      <c:overlay val="0"/>
    </c:title>
    <c:autoTitleDeleted val="0"/>
    <c:plotArea>
      <c:layout/>
      <c:barChart>
        <c:barDir val="col"/>
        <c:grouping val="clustered"/>
        <c:varyColors val="0"/>
        <c:ser>
          <c:idx val="0"/>
          <c:order val="0"/>
          <c:tx>
            <c:strRef>
              <c:f>"数量"</c:f>
              <c:strCache>
                <c:ptCount val="1"/>
                <c:pt idx="0">
                  <c:v>数量</c:v>
                </c:pt>
              </c:strCache>
            </c:strRef>
          </c:tx>
          <c:invertIfNegative val="1"/>
          <c:dLbls>
            <c:delete val="1"/>
          </c:dLbls>
          <c:cat>
            <c:strRef>
              <c:f>统计分析!$A$21:$A$25</c:f>
              <c:strCache>
                <c:ptCount val="5"/>
                <c:pt idx="0">
                  <c:v>A类竞赛</c:v>
                </c:pt>
                <c:pt idx="1">
                  <c:v>非A类竞赛</c:v>
                </c:pt>
                <c:pt idx="2">
                  <c:v>福建省大学生创业之星</c:v>
                </c:pt>
                <c:pt idx="3">
                  <c:v>大创立项</c:v>
                </c:pt>
                <c:pt idx="4">
                  <c:v>孵化转化</c:v>
                </c:pt>
              </c:strCache>
            </c:strRef>
          </c:cat>
          <c:val>
            <c:numRef>
              <c:f>统计分析!$B$21:$B$25</c:f>
              <c:numCache>
                <c:formatCode>General</c:formatCode>
                <c:ptCount val="5"/>
                <c:pt idx="0">
                  <c:v>118</c:v>
                </c:pt>
                <c:pt idx="1">
                  <c:v>127</c:v>
                </c:pt>
                <c:pt idx="2">
                  <c:v>6</c:v>
                </c:pt>
                <c:pt idx="3">
                  <c:v>360</c:v>
                </c:pt>
                <c:pt idx="4">
                  <c:v>0</c:v>
                </c:pt>
              </c:numCache>
            </c:numRef>
          </c:val>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50112"/>
        <c:crosses val="autoZero"/>
        <c:crossBetween val="between"/>
      </c:valAx>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655f49e5-14aa-46f2-9c36-c3046de4ec3a}"/>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t>标准化成果等级结构</a:t>
            </a:r>
          </a:p>
        </c:rich>
      </c:tx>
      <c:layout/>
      <c:overlay val="0"/>
    </c:title>
    <c:autoTitleDeleted val="0"/>
    <c:plotArea>
      <c:layout/>
      <c:pieChart>
        <c:varyColors val="1"/>
        <c:ser>
          <c:idx val="0"/>
          <c:order val="0"/>
          <c:explosion val="0"/>
          <c:dPt>
            <c:idx val="0"/>
            <c:bubble3D val="0"/>
          </c:dPt>
          <c:dPt>
            <c:idx val="1"/>
            <c:bubble3D val="0"/>
          </c:dPt>
          <c:dPt>
            <c:idx val="2"/>
            <c:bubble3D val="0"/>
          </c:dPt>
          <c:dPt>
            <c:idx val="3"/>
            <c:bubble3D val="0"/>
          </c:dPt>
          <c:dPt>
            <c:idx val="4"/>
            <c:bubble3D val="0"/>
          </c:dPt>
          <c:dPt>
            <c:idx val="5"/>
            <c:bubble3D val="0"/>
          </c:dPt>
          <c:dLbls>
            <c:delete val="1"/>
          </c:dLbls>
          <c:cat>
            <c:strRef>
              <c:f>统计分析!$J$21:$J$26</c:f>
              <c:strCache>
                <c:ptCount val="6"/>
                <c:pt idx="0">
                  <c:v>顶级成果</c:v>
                </c:pt>
                <c:pt idx="1">
                  <c:v>高等级成果</c:v>
                </c:pt>
                <c:pt idx="2">
                  <c:v>中等级成果</c:v>
                </c:pt>
                <c:pt idx="3">
                  <c:v>一般成果</c:v>
                </c:pt>
                <c:pt idx="4">
                  <c:v>立项成果</c:v>
                </c:pt>
                <c:pt idx="5">
                  <c:v>参与成果</c:v>
                </c:pt>
              </c:strCache>
            </c:strRef>
          </c:cat>
          <c:val>
            <c:numRef>
              <c:f>统计分析!$K$21:$K$26</c:f>
              <c:numCache>
                <c:formatCode>General</c:formatCode>
                <c:ptCount val="6"/>
                <c:pt idx="0">
                  <c:v>12</c:v>
                </c:pt>
                <c:pt idx="1">
                  <c:v>80</c:v>
                </c:pt>
                <c:pt idx="2">
                  <c:v>113</c:v>
                </c:pt>
                <c:pt idx="3">
                  <c:v>46</c:v>
                </c:pt>
                <c:pt idx="4">
                  <c:v>357</c:v>
                </c:pt>
                <c:pt idx="5">
                  <c:v>0</c:v>
                </c:pt>
              </c:numCache>
            </c:numRef>
          </c:val>
        </c:ser>
        <c:dLbls>
          <c:showLegendKey val="0"/>
          <c:showVal val="0"/>
          <c:showCatName val="0"/>
          <c:showSerName val="0"/>
          <c:showPercent val="0"/>
          <c:showBubbleSize val="0"/>
          <c:showLeaderLines val="1"/>
        </c:dLbls>
        <c:firstSliceAng val="0"/>
      </c:pieChart>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44de4482-f6c1-4821-9f43-dfc8c73cea95}"/>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rPr lang="zh-CN" altLang="en-US"/>
              <a:t>历年成果数量趋势</a:t>
            </a:r>
            <a:endParaRPr lang="zh-CN" altLang="en-US"/>
          </a:p>
        </c:rich>
      </c:tx>
      <c:layout/>
      <c:overlay val="0"/>
    </c:title>
    <c:autoTitleDeleted val="0"/>
    <c:plotArea>
      <c:layout/>
      <c:lineChart>
        <c:grouping val="standard"/>
        <c:varyColors val="1"/>
        <c:ser>
          <c:idx val="0"/>
          <c:order val="0"/>
          <c:tx>
            <c:strRef>
              <c:f>"成果总数"</c:f>
              <c:strCache>
                <c:ptCount val="1"/>
                <c:pt idx="0">
                  <c:v>成果总数</c:v>
                </c:pt>
              </c:strCache>
            </c:strRef>
          </c:tx>
          <c:dPt>
            <c:idx val="0"/>
            <c:bubble3D val="0"/>
          </c:dPt>
          <c:dPt>
            <c:idx val="1"/>
            <c:bubble3D val="0"/>
          </c:dPt>
          <c:dPt>
            <c:idx val="2"/>
            <c:bubble3D val="0"/>
          </c:dPt>
          <c:dPt>
            <c:idx val="3"/>
            <c:bubble3D val="0"/>
          </c:dPt>
          <c:dPt>
            <c:idx val="4"/>
            <c:bubble3D val="0"/>
          </c:dPt>
          <c:dPt>
            <c:idx val="5"/>
            <c:bubble3D val="0"/>
          </c:dPt>
          <c:dPt>
            <c:idx val="6"/>
            <c:bubble3D val="0"/>
          </c:dPt>
          <c:dPt>
            <c:idx val="7"/>
            <c:bubble3D val="0"/>
          </c:dPt>
          <c:dPt>
            <c:idx val="8"/>
            <c:bubble3D val="0"/>
          </c:dPt>
          <c:dPt>
            <c:idx val="9"/>
            <c:bubble3D val="0"/>
          </c:dPt>
          <c:dPt>
            <c:idx val="10"/>
            <c:bubble3D val="0"/>
          </c:dPt>
          <c:dPt>
            <c:idx val="11"/>
            <c:bubble3D val="0"/>
          </c:dPt>
          <c:dPt>
            <c:idx val="12"/>
            <c:bubble3D val="0"/>
          </c:dPt>
          <c:dPt>
            <c:idx val="13"/>
            <c:bubble3D val="0"/>
          </c:dPt>
          <c:dPt>
            <c:idx val="14"/>
            <c:bubble3D val="0"/>
          </c:dPt>
          <c:dPt>
            <c:idx val="15"/>
            <c:bubble3D val="0"/>
          </c:dPt>
          <c:dPt>
            <c:idx val="16"/>
            <c:bubble3D val="0"/>
          </c:dPt>
          <c:dPt>
            <c:idx val="17"/>
            <c:bubble3D val="0"/>
          </c:dPt>
          <c:dPt>
            <c:idx val="18"/>
            <c:bubble3D val="0"/>
          </c:dPt>
          <c:dLbls>
            <c:delete val="1"/>
          </c:dLbls>
          <c:cat>
            <c:numRef>
              <c:f>'看板-A类竞赛'!$A$7:$A$25</c:f>
              <c:numCache>
                <c:formatCode>General</c:formatCode>
                <c:ptCount val="1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numCache>
            </c:numRef>
          </c:cat>
          <c:val>
            <c:numRef>
              <c:f>'看板-A类竞赛'!$B$7:$B$25</c:f>
              <c:numCache>
                <c:formatCode>General</c:formatCode>
                <c:ptCount val="19"/>
                <c:pt idx="0">
                  <c:v>3</c:v>
                </c:pt>
                <c:pt idx="1">
                  <c:v>10</c:v>
                </c:pt>
                <c:pt idx="2">
                  <c:v>9</c:v>
                </c:pt>
                <c:pt idx="3">
                  <c:v>9</c:v>
                </c:pt>
                <c:pt idx="4">
                  <c:v>9</c:v>
                </c:pt>
                <c:pt idx="5">
                  <c:v>9</c:v>
                </c:pt>
                <c:pt idx="6">
                  <c:v>17</c:v>
                </c:pt>
                <c:pt idx="7">
                  <c:v>18</c:v>
                </c:pt>
                <c:pt idx="8">
                  <c:v>18</c:v>
                </c:pt>
                <c:pt idx="9">
                  <c:v>16</c:v>
                </c:pt>
                <c:pt idx="10">
                  <c:v>0</c:v>
                </c:pt>
                <c:pt idx="11">
                  <c:v>0</c:v>
                </c:pt>
                <c:pt idx="12">
                  <c:v>0</c:v>
                </c:pt>
                <c:pt idx="13">
                  <c:v>0</c:v>
                </c:pt>
                <c:pt idx="14">
                  <c:v>0</c:v>
                </c:pt>
                <c:pt idx="15">
                  <c:v>0</c:v>
                </c:pt>
                <c:pt idx="16">
                  <c:v>0</c:v>
                </c:pt>
                <c:pt idx="17">
                  <c:v>0</c:v>
                </c:pt>
                <c:pt idx="18">
                  <c:v>0</c:v>
                </c:pt>
              </c:numCache>
            </c:numRef>
          </c:val>
          <c:smooth val="0"/>
        </c:ser>
        <c:dLbls>
          <c:showLegendKey val="0"/>
          <c:showVal val="0"/>
          <c:showCatName val="0"/>
          <c:showSerName val="0"/>
          <c:showPercent val="0"/>
          <c:showBubbleSize val="0"/>
        </c:dLbls>
        <c:marker val="1"/>
        <c:smooth val="0"/>
        <c:axId val="48650112"/>
        <c:axId val="48672768"/>
      </c:lineChart>
      <c:catAx>
        <c:axId val="48650112"/>
        <c:scaling>
          <c:orientation val="minMax"/>
        </c:scaling>
        <c:delete val="0"/>
        <c:axPos val="b"/>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50112"/>
        <c:crosses val="autoZero"/>
        <c:crossBetween val="between"/>
      </c:valAx>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d9384b3c-caad-4a43-8d8d-94ac2adbdeb1}"/>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rPr lang="zh-CN" altLang="en-US"/>
              <a:t>成果级别结构</a:t>
            </a:r>
            <a:endParaRPr lang="zh-CN" altLang="en-US"/>
          </a:p>
        </c:rich>
      </c:tx>
      <c:layout/>
      <c:overlay val="0"/>
    </c:title>
    <c:autoTitleDeleted val="0"/>
    <c:plotArea>
      <c:layout/>
      <c:barChart>
        <c:barDir val="col"/>
        <c:grouping val="clustered"/>
        <c:varyColors val="0"/>
        <c:ser>
          <c:idx val="0"/>
          <c:order val="0"/>
          <c:tx>
            <c:strRef>
              <c:f>"数量"</c:f>
              <c:strCache>
                <c:ptCount val="1"/>
                <c:pt idx="0">
                  <c:v>数量</c:v>
                </c:pt>
              </c:strCache>
            </c:strRef>
          </c:tx>
          <c:invertIfNegative val="1"/>
          <c:dLbls>
            <c:delete val="1"/>
          </c:dLbls>
          <c:cat>
            <c:strRef>
              <c:f>'看板-A类竞赛'!$J$7:$J$12</c:f>
              <c:strCache>
                <c:ptCount val="6"/>
                <c:pt idx="0">
                  <c:v>国家级</c:v>
                </c:pt>
                <c:pt idx="1">
                  <c:v>省级</c:v>
                </c:pt>
                <c:pt idx="2">
                  <c:v>市级</c:v>
                </c:pt>
                <c:pt idx="3">
                  <c:v>校级</c:v>
                </c:pt>
                <c:pt idx="4">
                  <c:v>院级</c:v>
                </c:pt>
                <c:pt idx="5">
                  <c:v>其他</c:v>
                </c:pt>
              </c:strCache>
            </c:strRef>
          </c:cat>
          <c:val>
            <c:numRef>
              <c:f>'看板-A类竞赛'!$K$7:$K$12</c:f>
              <c:numCache>
                <c:formatCode>General</c:formatCode>
                <c:ptCount val="6"/>
                <c:pt idx="0">
                  <c:v>42</c:v>
                </c:pt>
                <c:pt idx="1">
                  <c:v>60</c:v>
                </c:pt>
                <c:pt idx="2">
                  <c:v>0</c:v>
                </c:pt>
                <c:pt idx="3">
                  <c:v>16</c:v>
                </c:pt>
                <c:pt idx="4">
                  <c:v>0</c:v>
                </c:pt>
                <c:pt idx="5">
                  <c:v>0</c:v>
                </c:pt>
              </c:numCache>
            </c:numRef>
          </c:val>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50112"/>
        <c:crosses val="autoZero"/>
        <c:crossBetween val="between"/>
      </c:valAx>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84fd0ac0-83fa-4cd8-ac27-145eb6865e0e}"/>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rPr lang="zh-CN" altLang="en-US"/>
              <a:t>赛事成果分布</a:t>
            </a:r>
            <a:endParaRPr lang="zh-CN" altLang="en-US"/>
          </a:p>
        </c:rich>
      </c:tx>
      <c:layout/>
      <c:overlay val="0"/>
    </c:title>
    <c:autoTitleDeleted val="0"/>
    <c:plotArea>
      <c:layout/>
      <c:barChart>
        <c:barDir val="col"/>
        <c:grouping val="clustered"/>
        <c:varyColors val="0"/>
        <c:ser>
          <c:idx val="0"/>
          <c:order val="0"/>
          <c:tx>
            <c:strRef>
              <c:f>"成果数"</c:f>
              <c:strCache>
                <c:ptCount val="1"/>
                <c:pt idx="0">
                  <c:v>成果数</c:v>
                </c:pt>
              </c:strCache>
            </c:strRef>
          </c:tx>
          <c:invertIfNegative val="1"/>
          <c:dLbls>
            <c:delete val="1"/>
          </c:dLbls>
          <c:cat>
            <c:strRef>
              <c:f>'看板-A类竞赛'!$A$32:$A$35</c:f>
              <c:strCache>
                <c:ptCount val="4"/>
                <c:pt idx="0">
                  <c:v>中国国际大学生创新大赛</c:v>
                </c:pt>
                <c:pt idx="1">
                  <c:v>挑战杯全国大学生课外学术科技作品竞赛</c:v>
                </c:pt>
                <c:pt idx="2">
                  <c:v>挑战杯全国大学生创业计划竞赛</c:v>
                </c:pt>
                <c:pt idx="3">
                  <c:v>创青春中国青年创新创业大赛</c:v>
                </c:pt>
              </c:strCache>
            </c:strRef>
          </c:cat>
          <c:val>
            <c:numRef>
              <c:f>'看板-A类竞赛'!$B$32:$B$35</c:f>
              <c:numCache>
                <c:formatCode>General</c:formatCode>
                <c:ptCount val="4"/>
                <c:pt idx="0">
                  <c:v>63</c:v>
                </c:pt>
                <c:pt idx="1">
                  <c:v>30</c:v>
                </c:pt>
                <c:pt idx="2">
                  <c:v>11</c:v>
                </c:pt>
                <c:pt idx="3">
                  <c:v>14</c:v>
                </c:pt>
              </c:numCache>
            </c:numRef>
          </c:val>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50112"/>
        <c:crosses val="autoZero"/>
        <c:crossBetween val="between"/>
      </c:valAx>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2a21863c-af4d-453e-bdf6-e10a5e80daaa}"/>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t>历年成果数量趋势</a:t>
            </a:r>
          </a:p>
        </c:rich>
      </c:tx>
      <c:layout/>
      <c:overlay val="0"/>
    </c:title>
    <c:autoTitleDeleted val="0"/>
    <c:plotArea>
      <c:layout/>
      <c:lineChart>
        <c:grouping val="standard"/>
        <c:varyColors val="1"/>
        <c:ser>
          <c:idx val="0"/>
          <c:order val="0"/>
          <c:tx>
            <c:strRef>
              <c:f>"成果总数"</c:f>
              <c:strCache>
                <c:ptCount val="1"/>
                <c:pt idx="0">
                  <c:v>成果总数</c:v>
                </c:pt>
              </c:strCache>
            </c:strRef>
          </c:tx>
          <c:dPt>
            <c:idx val="0"/>
            <c:bubble3D val="0"/>
          </c:dPt>
          <c:dPt>
            <c:idx val="1"/>
            <c:bubble3D val="0"/>
          </c:dPt>
          <c:dPt>
            <c:idx val="2"/>
            <c:bubble3D val="0"/>
          </c:dPt>
          <c:dPt>
            <c:idx val="3"/>
            <c:bubble3D val="0"/>
          </c:dPt>
          <c:dPt>
            <c:idx val="4"/>
            <c:bubble3D val="0"/>
          </c:dPt>
          <c:dPt>
            <c:idx val="5"/>
            <c:bubble3D val="0"/>
          </c:dPt>
          <c:dPt>
            <c:idx val="6"/>
            <c:bubble3D val="0"/>
          </c:dPt>
          <c:dPt>
            <c:idx val="7"/>
            <c:bubble3D val="0"/>
          </c:dPt>
          <c:dPt>
            <c:idx val="8"/>
            <c:bubble3D val="0"/>
          </c:dPt>
          <c:dPt>
            <c:idx val="9"/>
            <c:bubble3D val="0"/>
          </c:dPt>
          <c:dPt>
            <c:idx val="10"/>
            <c:bubble3D val="0"/>
          </c:dPt>
          <c:dPt>
            <c:idx val="11"/>
            <c:bubble3D val="0"/>
          </c:dPt>
          <c:dPt>
            <c:idx val="12"/>
            <c:bubble3D val="0"/>
          </c:dPt>
          <c:dPt>
            <c:idx val="13"/>
            <c:bubble3D val="0"/>
          </c:dPt>
          <c:dPt>
            <c:idx val="14"/>
            <c:bubble3D val="0"/>
          </c:dPt>
          <c:dPt>
            <c:idx val="15"/>
            <c:bubble3D val="0"/>
          </c:dPt>
          <c:dPt>
            <c:idx val="16"/>
            <c:bubble3D val="0"/>
          </c:dPt>
          <c:dPt>
            <c:idx val="17"/>
            <c:bubble3D val="0"/>
          </c:dPt>
          <c:dPt>
            <c:idx val="18"/>
            <c:bubble3D val="0"/>
          </c:dPt>
          <c:dLbls>
            <c:delete val="1"/>
          </c:dLbls>
          <c:cat>
            <c:numRef>
              <c:f>'看板-非A类竞赛'!$A$7:$A$25</c:f>
              <c:numCache>
                <c:formatCode>General</c:formatCode>
                <c:ptCount val="1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numCache>
            </c:numRef>
          </c:cat>
          <c:val>
            <c:numRef>
              <c:f>'看板-非A类竞赛'!$B$7:$B$25</c:f>
              <c:numCache>
                <c:formatCode>General</c:formatCode>
                <c:ptCount val="19"/>
                <c:pt idx="0">
                  <c:v>0</c:v>
                </c:pt>
                <c:pt idx="1">
                  <c:v>0</c:v>
                </c:pt>
                <c:pt idx="2">
                  <c:v>0</c:v>
                </c:pt>
                <c:pt idx="3">
                  <c:v>1</c:v>
                </c:pt>
                <c:pt idx="4">
                  <c:v>8</c:v>
                </c:pt>
                <c:pt idx="5">
                  <c:v>7</c:v>
                </c:pt>
                <c:pt idx="6">
                  <c:v>14</c:v>
                </c:pt>
                <c:pt idx="7">
                  <c:v>21</c:v>
                </c:pt>
                <c:pt idx="8">
                  <c:v>32</c:v>
                </c:pt>
                <c:pt idx="9">
                  <c:v>44</c:v>
                </c:pt>
                <c:pt idx="10">
                  <c:v>0</c:v>
                </c:pt>
                <c:pt idx="11">
                  <c:v>0</c:v>
                </c:pt>
                <c:pt idx="12">
                  <c:v>0</c:v>
                </c:pt>
                <c:pt idx="13">
                  <c:v>0</c:v>
                </c:pt>
                <c:pt idx="14">
                  <c:v>0</c:v>
                </c:pt>
                <c:pt idx="15">
                  <c:v>0</c:v>
                </c:pt>
                <c:pt idx="16">
                  <c:v>0</c:v>
                </c:pt>
                <c:pt idx="17">
                  <c:v>0</c:v>
                </c:pt>
                <c:pt idx="18">
                  <c:v>0</c:v>
                </c:pt>
              </c:numCache>
            </c:numRef>
          </c:val>
          <c:smooth val="0"/>
        </c:ser>
        <c:dLbls>
          <c:showLegendKey val="0"/>
          <c:showVal val="0"/>
          <c:showCatName val="0"/>
          <c:showSerName val="0"/>
          <c:showPercent val="0"/>
          <c:showBubbleSize val="0"/>
        </c:dLbls>
        <c:marker val="1"/>
        <c:smooth val="0"/>
        <c:axId val="48650112"/>
        <c:axId val="48672768"/>
      </c:lineChart>
      <c:catAx>
        <c:axId val="48650112"/>
        <c:scaling>
          <c:orientation val="minMax"/>
        </c:scaling>
        <c:delete val="0"/>
        <c:axPos val="b"/>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50112"/>
        <c:crosses val="autoZero"/>
        <c:crossBetween val="between"/>
      </c:valAx>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81731435-d0db-4363-a128-aaa48d41ef7f}"/>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t>成果级别结构</a:t>
            </a:r>
          </a:p>
        </c:rich>
      </c:tx>
      <c:layout/>
      <c:overlay val="0"/>
    </c:title>
    <c:autoTitleDeleted val="0"/>
    <c:plotArea>
      <c:layout/>
      <c:barChart>
        <c:barDir val="col"/>
        <c:grouping val="clustered"/>
        <c:varyColors val="0"/>
        <c:ser>
          <c:idx val="0"/>
          <c:order val="0"/>
          <c:tx>
            <c:strRef>
              <c:f>"数量"</c:f>
              <c:strCache>
                <c:ptCount val="1"/>
                <c:pt idx="0">
                  <c:v>数量</c:v>
                </c:pt>
              </c:strCache>
            </c:strRef>
          </c:tx>
          <c:invertIfNegative val="1"/>
          <c:dLbls>
            <c:delete val="1"/>
          </c:dLbls>
          <c:cat>
            <c:strRef>
              <c:f>'看板-非A类竞赛'!$J$7:$J$12</c:f>
              <c:strCache>
                <c:ptCount val="6"/>
                <c:pt idx="0">
                  <c:v>国家级</c:v>
                </c:pt>
                <c:pt idx="1">
                  <c:v>省级</c:v>
                </c:pt>
                <c:pt idx="2">
                  <c:v>市级</c:v>
                </c:pt>
                <c:pt idx="3">
                  <c:v>校级</c:v>
                </c:pt>
                <c:pt idx="4">
                  <c:v>院级</c:v>
                </c:pt>
                <c:pt idx="5">
                  <c:v>其他</c:v>
                </c:pt>
              </c:strCache>
            </c:strRef>
          </c:cat>
          <c:val>
            <c:numRef>
              <c:f>'看板-非A类竞赛'!$K$7:$K$12</c:f>
              <c:numCache>
                <c:formatCode>General</c:formatCode>
                <c:ptCount val="6"/>
                <c:pt idx="0">
                  <c:v>68</c:v>
                </c:pt>
                <c:pt idx="1">
                  <c:v>38</c:v>
                </c:pt>
                <c:pt idx="2">
                  <c:v>0</c:v>
                </c:pt>
                <c:pt idx="3">
                  <c:v>0</c:v>
                </c:pt>
                <c:pt idx="4">
                  <c:v>0</c:v>
                </c:pt>
                <c:pt idx="5">
                  <c:v>0</c:v>
                </c:pt>
              </c:numCache>
            </c:numRef>
          </c:val>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c:spPr>
        </c:majorGridlines>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48650112"/>
        <c:crosses val="autoZero"/>
        <c:crossBetween val="between"/>
      </c:valAx>
    </c:plotArea>
    <c:legend>
      <c:legendPos val="b"/>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zero"/>
    <c:showDLblsOverMax val="1"/>
    <c:extLst>
      <c:ext uri="{0b15fc19-7d7d-44ad-8c2d-2c3a37ce22c3}">
        <chartProps xmlns="https://web.wps.cn/et/2018/main" chartId="{3f4f8713-4cc2-4ab6-992f-c26cbe3b2518}"/>
      </c:ext>
    </c:extLst>
  </c:chart>
  <c:spPr>
    <a:ln w="9525">
      <a:solidFill>
        <a:srgbClr val="D9D9D9"/>
      </a:solidFill>
      <a:prstDash val="solid"/>
      <a:round/>
    </a:ln>
  </c:spPr>
  <c:txPr>
    <a:bodyPr/>
    <a:lstStyle/>
    <a:p>
      <a:pPr>
        <a:defRPr lang="zh-CN"/>
      </a:pP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xdr:col>
      <xdr:colOff>0</xdr:colOff>
      <xdr:row>8</xdr:row>
      <xdr:rowOff>0</xdr:rowOff>
    </xdr:from>
    <xdr:to>
      <xdr:col>14</xdr:col>
      <xdr:colOff>0</xdr:colOff>
      <xdr:row>25</xdr:row>
      <xdr:rowOff>0</xdr:rowOff>
    </xdr:to>
    <xdr:graphicFrame>
      <xdr:nvGraphicFramePr>
        <xdr:cNvPr id="2" name="Chart"/>
        <xdr:cNvGraphicFramePr/>
      </xdr:nvGraphicFramePr>
      <xdr:xfrm>
        <a:off x="10058400" y="1471295"/>
        <a:ext cx="7772400" cy="344297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13</xdr:col>
      <xdr:colOff>0</xdr:colOff>
      <xdr:row>2</xdr:row>
      <xdr:rowOff>0</xdr:rowOff>
    </xdr:from>
    <xdr:to>
      <xdr:col>21</xdr:col>
      <xdr:colOff>0</xdr:colOff>
      <xdr:row>18</xdr:row>
      <xdr:rowOff>0</xdr:rowOff>
    </xdr:to>
    <xdr:graphicFrame>
      <xdr:nvGraphicFramePr>
        <xdr:cNvPr id="2" name="Chart"/>
        <xdr:cNvGraphicFramePr/>
      </xdr:nvGraphicFramePr>
      <xdr:xfrm>
        <a:off x="16687800" y="433070"/>
        <a:ext cx="5486400" cy="27482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19</xdr:row>
      <xdr:rowOff>0</xdr:rowOff>
    </xdr:from>
    <xdr:to>
      <xdr:col>21</xdr:col>
      <xdr:colOff>0</xdr:colOff>
      <xdr:row>35</xdr:row>
      <xdr:rowOff>0</xdr:rowOff>
    </xdr:to>
    <xdr:graphicFrame>
      <xdr:nvGraphicFramePr>
        <xdr:cNvPr id="3" name="Chart"/>
        <xdr:cNvGraphicFramePr/>
      </xdr:nvGraphicFramePr>
      <xdr:xfrm>
        <a:off x="16687800" y="3352800"/>
        <a:ext cx="5486400" cy="291973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0</xdr:colOff>
      <xdr:row>19</xdr:row>
      <xdr:rowOff>0</xdr:rowOff>
    </xdr:from>
    <xdr:to>
      <xdr:col>29</xdr:col>
      <xdr:colOff>0</xdr:colOff>
      <xdr:row>35</xdr:row>
      <xdr:rowOff>0</xdr:rowOff>
    </xdr:to>
    <xdr:graphicFrame>
      <xdr:nvGraphicFramePr>
        <xdr:cNvPr id="4" name="Chart"/>
        <xdr:cNvGraphicFramePr/>
      </xdr:nvGraphicFramePr>
      <xdr:xfrm>
        <a:off x="22174200" y="3352800"/>
        <a:ext cx="5486400" cy="291973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42</xdr:row>
      <xdr:rowOff>0</xdr:rowOff>
    </xdr:from>
    <xdr:to>
      <xdr:col>8</xdr:col>
      <xdr:colOff>0</xdr:colOff>
      <xdr:row>60</xdr:row>
      <xdr:rowOff>0</xdr:rowOff>
    </xdr:to>
    <xdr:graphicFrame>
      <xdr:nvGraphicFramePr>
        <xdr:cNvPr id="2" name="Chart"/>
        <xdr:cNvGraphicFramePr/>
      </xdr:nvGraphicFramePr>
      <xdr:xfrm>
        <a:off x="0" y="8481060"/>
        <a:ext cx="9084310" cy="34290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42</xdr:row>
      <xdr:rowOff>0</xdr:rowOff>
    </xdr:from>
    <xdr:to>
      <xdr:col>14</xdr:col>
      <xdr:colOff>0</xdr:colOff>
      <xdr:row>60</xdr:row>
      <xdr:rowOff>0</xdr:rowOff>
    </xdr:to>
    <xdr:graphicFrame>
      <xdr:nvGraphicFramePr>
        <xdr:cNvPr id="3" name="Chart"/>
        <xdr:cNvGraphicFramePr/>
      </xdr:nvGraphicFramePr>
      <xdr:xfrm>
        <a:off x="9770110" y="8481060"/>
        <a:ext cx="4572000" cy="34290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61</xdr:row>
      <xdr:rowOff>0</xdr:rowOff>
    </xdr:from>
    <xdr:to>
      <xdr:col>8</xdr:col>
      <xdr:colOff>0</xdr:colOff>
      <xdr:row>80</xdr:row>
      <xdr:rowOff>0</xdr:rowOff>
    </xdr:to>
    <xdr:graphicFrame>
      <xdr:nvGraphicFramePr>
        <xdr:cNvPr id="4" name="Chart"/>
        <xdr:cNvGraphicFramePr/>
      </xdr:nvGraphicFramePr>
      <xdr:xfrm>
        <a:off x="0" y="12081510"/>
        <a:ext cx="9084310" cy="325755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42</xdr:row>
      <xdr:rowOff>0</xdr:rowOff>
    </xdr:from>
    <xdr:to>
      <xdr:col>8</xdr:col>
      <xdr:colOff>0</xdr:colOff>
      <xdr:row>60</xdr:row>
      <xdr:rowOff>0</xdr:rowOff>
    </xdr:to>
    <xdr:graphicFrame>
      <xdr:nvGraphicFramePr>
        <xdr:cNvPr id="2" name="Chart"/>
        <xdr:cNvGraphicFramePr/>
      </xdr:nvGraphicFramePr>
      <xdr:xfrm>
        <a:off x="0" y="8281035"/>
        <a:ext cx="8991600" cy="34290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42</xdr:row>
      <xdr:rowOff>0</xdr:rowOff>
    </xdr:from>
    <xdr:to>
      <xdr:col>14</xdr:col>
      <xdr:colOff>0</xdr:colOff>
      <xdr:row>60</xdr:row>
      <xdr:rowOff>0</xdr:rowOff>
    </xdr:to>
    <xdr:graphicFrame>
      <xdr:nvGraphicFramePr>
        <xdr:cNvPr id="3" name="Chart"/>
        <xdr:cNvGraphicFramePr/>
      </xdr:nvGraphicFramePr>
      <xdr:xfrm>
        <a:off x="9677400" y="8281035"/>
        <a:ext cx="4572000" cy="34290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42</xdr:row>
      <xdr:rowOff>0</xdr:rowOff>
    </xdr:from>
    <xdr:to>
      <xdr:col>8</xdr:col>
      <xdr:colOff>0</xdr:colOff>
      <xdr:row>60</xdr:row>
      <xdr:rowOff>0</xdr:rowOff>
    </xdr:to>
    <xdr:graphicFrame>
      <xdr:nvGraphicFramePr>
        <xdr:cNvPr id="2" name="Chart"/>
        <xdr:cNvGraphicFramePr/>
      </xdr:nvGraphicFramePr>
      <xdr:xfrm>
        <a:off x="0" y="8281035"/>
        <a:ext cx="8991600" cy="34290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42</xdr:row>
      <xdr:rowOff>0</xdr:rowOff>
    </xdr:from>
    <xdr:to>
      <xdr:col>14</xdr:col>
      <xdr:colOff>0</xdr:colOff>
      <xdr:row>60</xdr:row>
      <xdr:rowOff>0</xdr:rowOff>
    </xdr:to>
    <xdr:graphicFrame>
      <xdr:nvGraphicFramePr>
        <xdr:cNvPr id="3" name="Chart"/>
        <xdr:cNvGraphicFramePr/>
      </xdr:nvGraphicFramePr>
      <xdr:xfrm>
        <a:off x="9677400" y="8281035"/>
        <a:ext cx="4572000" cy="34290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42</xdr:row>
      <xdr:rowOff>0</xdr:rowOff>
    </xdr:from>
    <xdr:to>
      <xdr:col>8</xdr:col>
      <xdr:colOff>0</xdr:colOff>
      <xdr:row>60</xdr:row>
      <xdr:rowOff>0</xdr:rowOff>
    </xdr:to>
    <xdr:graphicFrame>
      <xdr:nvGraphicFramePr>
        <xdr:cNvPr id="2" name="Chart"/>
        <xdr:cNvGraphicFramePr/>
      </xdr:nvGraphicFramePr>
      <xdr:xfrm>
        <a:off x="0" y="8281035"/>
        <a:ext cx="8991600" cy="34290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42</xdr:row>
      <xdr:rowOff>0</xdr:rowOff>
    </xdr:from>
    <xdr:to>
      <xdr:col>14</xdr:col>
      <xdr:colOff>0</xdr:colOff>
      <xdr:row>60</xdr:row>
      <xdr:rowOff>0</xdr:rowOff>
    </xdr:to>
    <xdr:graphicFrame>
      <xdr:nvGraphicFramePr>
        <xdr:cNvPr id="3" name="Chart"/>
        <xdr:cNvGraphicFramePr/>
      </xdr:nvGraphicFramePr>
      <xdr:xfrm>
        <a:off x="9677400" y="8281035"/>
        <a:ext cx="4572000" cy="34290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id="1" name="成果数据表" displayName="成果数据表" ref="A1:AD613">
  <autoFilter xmlns:etc="http://www.wps.cn/officeDocument/2017/etCustomData" ref="A1:AD613" etc:filterBottomFollowUsedRange="1"/>
  <tableColumns count="30">
    <tableColumn id="1" name="记录ID"/>
    <tableColumn id="2" name="年份"/>
    <tableColumn id="3" name="项目名称"/>
    <tableColumn id="4" name="成果大类"/>
    <tableColumn id="5" name="赛事/项目名称"/>
    <tableColumn id="6" name="规范赛事名称"/>
    <tableColumn id="7" name="历史名称/届次"/>
    <tableColumn id="8" name="竞赛口径"/>
    <tableColumn id="9" name="成果级别"/>
    <tableColumn id="10" name="原始奖项/立项等级"/>
    <tableColumn id="11" name="标准化成果等级">
      <calculatedColumnFormula>IF(J2="","",IF(OR(J2="金奖",J2="特等奖"),"顶级成果",IF(OR(J2="银奖",J2="一等奖",J2="创业之星"),"高等级成果",IF(OR(J2="铜奖",J2="二等奖"),"中等级成果",IF(OR(J2="三等奖",J2="优秀结项",J2="合格结项"),"一般成果",IF(OR(J2="国家级立项",J2="省级立项",J2="校级立项"),"立项成果","参与成果"))))))</calculatedColumnFormula>
    </tableColumn>
    <tableColumn id="12" name="奖项体系">
      <calculatedColumnFormula>IF(J2="","",IF(OR(J2="金奖",J2="银奖",J2="铜奖"),"金银铜体系",IF(OR(J2="特等奖",J2="一等奖",J2="二等奖",J2="三等奖"),"特一二三体系",IF(OR(J2="国家级立项",J2="省级立项",J2="校级立项"),"立项体系",IF(J2="创业之星","荣誉称号体系","其他")))))</calculatedColumnFormula>
    </tableColumn>
    <tableColumn id="13" name="是否获奖/立项">
      <calculatedColumnFormula>IF(J2="","",IF(OR(J2="入围奖",J2="优秀奖"),"是","是"))</calculatedColumnFormula>
    </tableColumn>
    <tableColumn id="14" name="学生负责人"/>
    <tableColumn id="15" name="学号"/>
    <tableColumn id="16" name="团队成员"/>
    <tableColumn id="17" name="指导教师"/>
    <tableColumn id="18" name="所属专业"/>
    <tableColumn id="19" name="所属年级"/>
    <tableColumn id="20" name="项目方向"/>
    <tableColumn id="21" name="项目类型"/>
    <tableColumn id="22" name="是否转化大创"/>
    <tableColumn id="23" name="是否转化竞赛"/>
    <tableColumn id="24" name="是否注册公司"/>
    <tableColumn id="25" name="是否有知识产权"/>
    <tableColumn id="26" name="项目状态"/>
    <tableColumn id="27" name="证书/文件编号"/>
    <tableColumn id="28" name="支撑材料链接"/>
    <tableColumn id="29" name="备注"/>
    <tableColumn id="30" name="录入日期">
      <calculatedColumnFormula>IF(A2="","",TODAY())</calculatedColumnFormula>
    </tableColumn>
  </tableColumns>
  <tableStyleInfo name="TableStylePreset3_Accent1" showFirstColumn="0" showLastColumn="0" showRowStripes="1" showColumnStripes="0"/>
</table>
</file>

<file path=xl/tables/table10.xml><?xml version="1.0" encoding="utf-8"?>
<table xmlns="http://schemas.openxmlformats.org/spreadsheetml/2006/main" id="10" name="Tbl_大创XM_Annual" displayName="Tbl_大创XM_Annual" ref="A6:H25">
  <tableColumns count="8">
    <tableColumn id="1" name="年份"/>
    <tableColumn id="2" name="成果总数">
      <calculatedColumnFormula>COUNTIFS(成果数据录入!$D:$D,"大创立项",成果数据录入!$B:$B,A7)</calculatedColumnFormula>
    </tableColumn>
    <tableColumn id="3" name="国家级">
      <calculatedColumnFormula>COUNTIFS(成果数据录入!$D:$D,"大创立项",成果数据录入!$B:$B,A7,成果数据录入!$I:$I,"国家级")</calculatedColumnFormula>
    </tableColumn>
    <tableColumn id="4" name="省级">
      <calculatedColumnFormula>COUNTIFS(成果数据录入!$D:$D,"大创立项",成果数据录入!$B:$B,A7,成果数据录入!$I:$I,"省级")</calculatedColumnFormula>
    </tableColumn>
    <tableColumn id="5" name="校级">
      <calculatedColumnFormula>COUNTIFS(成果数据录入!$D:$D,"大创立项",成果数据录入!$B:$B,A7,成果数据录入!$I:$I,"校级")</calculatedColumnFormula>
    </tableColumn>
    <tableColumn id="6" name="顶级成果">
      <calculatedColumnFormula>COUNTIFS(成果数据录入!$D:$D,"大创立项",成果数据录入!$B:$B,A7,成果数据录入!$K:$K,"顶级成果")</calculatedColumnFormula>
    </tableColumn>
    <tableColumn id="7" name="高等级成果">
      <calculatedColumnFormula>COUNTIFS(成果数据录入!$D:$D,"大创立项",成果数据录入!$B:$B,A7,成果数据录入!$K:$K,"高等级成果")</calculatedColumnFormula>
    </tableColumn>
    <tableColumn id="8" name="中等级成果">
      <calculatedColumnFormula>COUNTIFS(成果数据录入!$D:$D,"大创立项",成果数据录入!$B:$B,A7,成果数据录入!$K:$K,"中等级成果")</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id="11" name="Tbl_大创项目_Level" displayName="Tbl_大创项目_Level" ref="J6:L12">
  <tableColumns count="3">
    <tableColumn id="1" name="成果级别"/>
    <tableColumn id="2" name="数量">
      <calculatedColumnFormula>COUNTIFS(成果数据录入!$D:$D,"大创立项",成果数据录入!$I:$I,J7)</calculatedColumnFormula>
    </tableColumn>
    <tableColumn id="3" name="占比">
      <calculatedColumnFormula>IF($A$4=0,0,K7/$A$4)</calculatedColumnFormula>
    </tableColumn>
  </tableColumns>
  <tableStyleInfo name="TableStyleMedium2" showFirstColumn="0" showLastColumn="0" showRowStripes="1" showColumnStripes="0"/>
</table>
</file>

<file path=xl/tables/table12.xml><?xml version="1.0" encoding="utf-8"?>
<table xmlns="http://schemas.openxmlformats.org/spreadsheetml/2006/main" id="12" name="Tbl_创业ZX_Annual" displayName="Tbl_创业ZX_Annual" ref="A6:H25">
  <tableColumns count="8">
    <tableColumn id="1" name="年份"/>
    <tableColumn id="2" name="成果总数">
      <calculatedColumnFormula>COUNTIFS(成果数据录入!$D:$D,"福建省大学生创业之星",成果数据录入!$B:$B,A7)</calculatedColumnFormula>
    </tableColumn>
    <tableColumn id="3" name="国家级">
      <calculatedColumnFormula>COUNTIFS(成果数据录入!$D:$D,"福建省大学生创业之星",成果数据录入!$B:$B,A7,成果数据录入!$I:$I,"国家级")</calculatedColumnFormula>
    </tableColumn>
    <tableColumn id="4" name="省级">
      <calculatedColumnFormula>COUNTIFS(成果数据录入!$D:$D,"福建省大学生创业之星",成果数据录入!$B:$B,A7,成果数据录入!$I:$I,"省级")</calculatedColumnFormula>
    </tableColumn>
    <tableColumn id="5" name="校级">
      <calculatedColumnFormula>COUNTIFS(成果数据录入!$D:$D,"福建省大学生创业之星",成果数据录入!$B:$B,A7,成果数据录入!$I:$I,"校级")</calculatedColumnFormula>
    </tableColumn>
    <tableColumn id="6" name="顶级成果">
      <calculatedColumnFormula>COUNTIFS(成果数据录入!$D:$D,"福建省大学生创业之星",成果数据录入!$B:$B,A7,成果数据录入!$K:$K,"顶级成果")</calculatedColumnFormula>
    </tableColumn>
    <tableColumn id="7" name="高等级成果">
      <calculatedColumnFormula>COUNTIFS(成果数据录入!$D:$D,"福建省大学生创业之星",成果数据录入!$B:$B,A7,成果数据录入!$K:$K,"高等级成果")</calculatedColumnFormula>
    </tableColumn>
    <tableColumn id="8" name="中等级成果">
      <calculatedColumnFormula>COUNTIFS(成果数据录入!$D:$D,"福建省大学生创业之星",成果数据录入!$B:$B,A7,成果数据录入!$K:$K,"中等级成果")</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id="13" name="Tbl_创业之星_Level" displayName="Tbl_创业之星_Level" ref="J6:L12">
  <tableColumns count="3">
    <tableColumn id="1" name="成果级别"/>
    <tableColumn id="2" name="数量">
      <calculatedColumnFormula>COUNTIFS(成果数据录入!$D:$D,"福建省大学生创业之星",成果数据录入!$I:$I,J7)</calculatedColumnFormula>
    </tableColumn>
    <tableColumn id="3" name="占比">
      <calculatedColumnFormula>IF($A$4=0,0,K7/$A$4)</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2" name="年度统计表" displayName="年度统计表" ref="A3:L17">
  <tableColumns count="12">
    <tableColumn id="1" name="年份"/>
    <tableColumn id="2" name="成果总数">
      <calculatedColumnFormula>COUNTIFS(成果数据录入!$B$2:$B$613,$A4,成果数据录入!$C$2:$C$613,"&lt;&gt;")</calculatedColumnFormula>
    </tableColumn>
    <tableColumn id="3" name="A类竞赛">
      <calculatedColumnFormula>COUNTIFS(成果数据录入!$B$2:$B$613,$A4,成果数据录入!$D$2:$D$613,"A类竞赛")</calculatedColumnFormula>
    </tableColumn>
    <tableColumn id="4" name="非A类竞赛">
      <calculatedColumnFormula>COUNTIFS(成果数据录入!$B$2:$B$613,$A4,成果数据录入!$D$2:$D$613,"非A类竞赛")</calculatedColumnFormula>
    </tableColumn>
    <tableColumn id="5" name="创业之星">
      <calculatedColumnFormula>COUNTIFS(成果数据录入!$B$2:$B$613,$A4,成果数据录入!$D$2:$D$613,"福建省大学生创业之星")</calculatedColumnFormula>
    </tableColumn>
    <tableColumn id="6" name="大创立项">
      <calculatedColumnFormula>COUNTIFS(成果数据录入!$B$2:$B$613,$A4,成果数据录入!$D$2:$D$613,"大创立项")</calculatedColumnFormula>
    </tableColumn>
    <tableColumn id="7" name="国家级">
      <calculatedColumnFormula>COUNTIFS(成果数据录入!$B$2:$B$613,$A4,成果数据录入!$I$2:$I$613,"国家级")</calculatedColumnFormula>
    </tableColumn>
    <tableColumn id="8" name="省级">
      <calculatedColumnFormula>COUNTIFS(成果数据录入!$B$2:$B$613,$A4,成果数据录入!$I$2:$I$613,"省级")</calculatedColumnFormula>
    </tableColumn>
    <tableColumn id="9" name="校级">
      <calculatedColumnFormula>COUNTIFS(成果数据录入!$B$2:$B$613,$A4,成果数据录入!$I$2:$I$613,"校级")</calculatedColumnFormula>
    </tableColumn>
    <tableColumn id="10" name="顶级成果">
      <calculatedColumnFormula>COUNTIFS(成果数据录入!$B$2:$B$613,$A4,成果数据录入!$K$2:$K$613,"顶级成果")</calculatedColumnFormula>
    </tableColumn>
    <tableColumn id="11" name="高等级成果">
      <calculatedColumnFormula>COUNTIFS(成果数据录入!$B$2:$B$613,$A4,成果数据录入!$K$2:$K$613,"高等级成果")</calculatedColumnFormula>
    </tableColumn>
    <tableColumn id="12" name="中等级成果">
      <calculatedColumnFormula>COUNTIFS(成果数据录入!$B$2:$B$613,$A4,成果数据录入!$K$2:$K$613,"中等级成果")</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3" name="类别统计表" displayName="类别统计表" ref="A20:D25">
  <tableColumns count="4">
    <tableColumn id="1" name="成果大类"/>
    <tableColumn id="2" name="数量">
      <calculatedColumnFormula>COUNTIFS(成果数据录入!$D$2:$D$613,$A21,成果数据录入!$C$2:$C$613,"&lt;&gt;")</calculatedColumnFormula>
    </tableColumn>
    <tableColumn id="3" name="国家级">
      <calculatedColumnFormula>COUNTIFS(成果数据录入!$D$2:$D$613,$A21,成果数据录入!$I$2:$I$613,"国家级")</calculatedColumnFormula>
    </tableColumn>
    <tableColumn id="4" name="省级">
      <calculatedColumnFormula>COUNTIFS(成果数据录入!$D$2:$D$613,$A21,成果数据录入!$I$2:$I$613,"省级")</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4" name="A类竞赛统计表" displayName="A类竞赛统计表" ref="F20:H24">
  <tableColumns count="3">
    <tableColumn id="1" name="A类竞赛规范名称"/>
    <tableColumn id="2" name="成果数">
      <calculatedColumnFormula>COUNTIFS(成果数据录入!E:E,$F21,成果数据录入!C:C,"&lt;&gt;")</calculatedColumnFormula>
    </tableColumn>
    <tableColumn id="3" name="顶级/高等级成果">
      <calculatedColumnFormula>COUNTIFS(成果数据录入!E:E,$F21,成果数据录入!K:K,"顶级成果")+COUNTIFS(成果数据录入!E:E,$F21,成果数据录入!K:K,"高等级成果")</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5" name="等级统计表" displayName="等级统计表" ref="J20:K26">
  <tableColumns count="2">
    <tableColumn id="1" name="标准化成果等级"/>
    <tableColumn id="2" name="数量">
      <calculatedColumnFormula>COUNTIFS(成果数据录入!$K$2:$K$613,$J21,成果数据录入!$C$2:$C$613,"&lt;&gt;")</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6" name="Tbl_AL竞赛_Annual" displayName="Tbl_AL竞赛_Annual" ref="A6:H25">
  <tableColumns count="8">
    <tableColumn id="1" name="年份"/>
    <tableColumn id="2" name="成果总数">
      <calculatedColumnFormula>COUNTIFS(成果数据录入!$D:$D,"A类竞赛",成果数据录入!$B:$B,A7)</calculatedColumnFormula>
    </tableColumn>
    <tableColumn id="3" name="国家级">
      <calculatedColumnFormula>COUNTIFS(成果数据录入!$D:$D,"A类竞赛",成果数据录入!$B:$B,A7,成果数据录入!$I:$I,"国家级")</calculatedColumnFormula>
    </tableColumn>
    <tableColumn id="4" name="省级">
      <calculatedColumnFormula>COUNTIFS(成果数据录入!$D:$D,"A类竞赛",成果数据录入!$B:$B,A7,成果数据录入!$I:$I,"省级")</calculatedColumnFormula>
    </tableColumn>
    <tableColumn id="5" name="校级">
      <calculatedColumnFormula>COUNTIFS(成果数据录入!$D:$D,"A类竞赛",成果数据录入!$B:$B,A7,成果数据录入!$I:$I,"校级")</calculatedColumnFormula>
    </tableColumn>
    <tableColumn id="6" name="顶级成果">
      <calculatedColumnFormula>COUNTIFS(成果数据录入!$D:$D,"A类竞赛",成果数据录入!$B:$B,A7,成果数据录入!$K:$K,"顶级成果")</calculatedColumnFormula>
    </tableColumn>
    <tableColumn id="7" name="高等级成果">
      <calculatedColumnFormula>COUNTIFS(成果数据录入!$D:$D,"A类竞赛",成果数据录入!$B:$B,A7,成果数据录入!$K:$K,"高等级成果")</calculatedColumnFormula>
    </tableColumn>
    <tableColumn id="8" name="中等级成果">
      <calculatedColumnFormula>COUNTIFS(成果数据录入!$D:$D,"A类竞赛",成果数据录入!$B:$B,A7,成果数据录入!$K:$K,"中等级成果")</calculatedColumnFormula>
    </tableColumn>
  </tableColumns>
  <tableStyleInfo name="TableStyleMedium2" showFirstColumn="0" showLastColumn="0" showRowStripes="1" showColumnStripes="0"/>
</table>
</file>

<file path=xl/tables/table7.xml><?xml version="1.0" encoding="utf-8"?>
<table xmlns="http://schemas.openxmlformats.org/spreadsheetml/2006/main" id="7" name="Tbl_A类竞赛_Level" displayName="Tbl_A类竞赛_Level" ref="J6:L12">
  <tableColumns count="3">
    <tableColumn id="1" name="成果级别"/>
    <tableColumn id="2" name="数量">
      <calculatedColumnFormula>COUNTIFS(成果数据录入!$D:$D,"A类竞赛",成果数据录入!$I:$I,J7)</calculatedColumnFormula>
    </tableColumn>
    <tableColumn id="3" name="占比">
      <calculatedColumnFormula>IF($A$4=0,0,K7/$A$4)</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8" name="Tbl_非AL竞赛_Annual" displayName="Tbl_非AL竞赛_Annual" ref="A6:H25">
  <tableColumns count="8">
    <tableColumn id="1" name="年份"/>
    <tableColumn id="2" name="成果总数">
      <calculatedColumnFormula>COUNTIFS(成果数据录入!$D:$D,"非A类竞赛",成果数据录入!$B:$B,A7)</calculatedColumnFormula>
    </tableColumn>
    <tableColumn id="3" name="国家级">
      <calculatedColumnFormula>COUNTIFS(成果数据录入!$D:$D,"非A类竞赛",成果数据录入!$B:$B,A7,成果数据录入!$I:$I,"国家级")</calculatedColumnFormula>
    </tableColumn>
    <tableColumn id="4" name="省级">
      <calculatedColumnFormula>COUNTIFS(成果数据录入!$D:$D,"非A类竞赛",成果数据录入!$B:$B,A7,成果数据录入!$I:$I,"省级")</calculatedColumnFormula>
    </tableColumn>
    <tableColumn id="5" name="校级">
      <calculatedColumnFormula>COUNTIFS(成果数据录入!$D:$D,"非A类竞赛",成果数据录入!$B:$B,A7,成果数据录入!$I:$I,"校级")</calculatedColumnFormula>
    </tableColumn>
    <tableColumn id="6" name="顶级成果">
      <calculatedColumnFormula>COUNTIFS(成果数据录入!$D:$D,"非A类竞赛",成果数据录入!$B:$B,A7,成果数据录入!$K:$K,"顶级成果")</calculatedColumnFormula>
    </tableColumn>
    <tableColumn id="7" name="高等级成果">
      <calculatedColumnFormula>COUNTIFS(成果数据录入!$D:$D,"非A类竞赛",成果数据录入!$B:$B,A7,成果数据录入!$K:$K,"高等级成果")</calculatedColumnFormula>
    </tableColumn>
    <tableColumn id="8" name="中等级成果">
      <calculatedColumnFormula>COUNTIFS(成果数据录入!$D:$D,"非A类竞赛",成果数据录入!$B:$B,A7,成果数据录入!$K:$K,"中等级成果")</calculatedColumnFormula>
    </tableColumn>
  </tableColumns>
  <tableStyleInfo name="TableStyleMedium2" showFirstColumn="0" showLastColumn="0" showRowStripes="1" showColumnStripes="0"/>
</table>
</file>

<file path=xl/tables/table9.xml><?xml version="1.0" encoding="utf-8"?>
<table xmlns="http://schemas.openxmlformats.org/spreadsheetml/2006/main" id="9" name="Tbl_非A类竞赛_Level" displayName="Tbl_非A类竞赛_Level" ref="J6:L12">
  <tableColumns count="3">
    <tableColumn id="1" name="成果级别"/>
    <tableColumn id="2" name="数量">
      <calculatedColumnFormula>COUNTIFS(成果数据录入!$D:$D,"非A类竞赛",成果数据录入!$I:$I,J7)</calculatedColumnFormula>
    </tableColumn>
    <tableColumn id="3" name="占比">
      <calculatedColumnFormula>IF($A$4=0,0,K7/$A$4)</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5" Type="http://schemas.openxmlformats.org/officeDocument/2006/relationships/table" Target="../tables/table5.xml"/><Relationship Id="rId4" Type="http://schemas.openxmlformats.org/officeDocument/2006/relationships/table" Target="../tables/table4.xml"/><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501"/>
  <sheetViews>
    <sheetView topLeftCell="A3" workbookViewId="0">
      <selection activeCell="D15" sqref="D15"/>
    </sheetView>
  </sheetViews>
  <sheetFormatPr defaultColWidth="9" defaultRowHeight="13.5"/>
  <cols>
    <col min="1" max="1" width="18" customWidth="1"/>
    <col min="2" max="2" width="28" customWidth="1"/>
    <col min="3" max="3" width="38" customWidth="1"/>
    <col min="4" max="4" width="32" customWidth="1"/>
    <col min="5" max="8" width="16" customWidth="1"/>
  </cols>
  <sheetData>
    <row r="1" ht="20.6" spans="1:30">
      <c r="A1" s="32" t="s">
        <v>0</v>
      </c>
      <c r="B1" s="32"/>
      <c r="C1" s="32"/>
      <c r="D1" s="32"/>
      <c r="E1" s="32"/>
      <c r="F1" s="32"/>
      <c r="G1" s="32"/>
      <c r="H1" s="32"/>
      <c r="I1" s="10"/>
      <c r="J1" s="10"/>
      <c r="K1" s="10"/>
      <c r="L1" s="10"/>
      <c r="M1" s="10"/>
      <c r="N1" s="10"/>
      <c r="O1" s="10"/>
      <c r="P1" s="10"/>
      <c r="Q1" s="10"/>
      <c r="R1" s="10"/>
      <c r="S1" s="10"/>
      <c r="T1" s="10"/>
      <c r="U1" s="10"/>
      <c r="V1" s="10"/>
      <c r="W1" s="10"/>
      <c r="X1" s="10"/>
      <c r="Y1" s="10"/>
      <c r="Z1" s="10"/>
      <c r="AA1" s="10"/>
      <c r="AB1" s="10"/>
      <c r="AC1" s="10"/>
      <c r="AD1" s="10"/>
    </row>
    <row r="2" spans="1:30">
      <c r="A2" s="11"/>
      <c r="B2" s="11"/>
      <c r="C2" s="11"/>
      <c r="D2" s="11"/>
      <c r="E2" s="11"/>
      <c r="F2" s="11"/>
      <c r="G2" s="11"/>
      <c r="H2" s="11"/>
      <c r="I2" s="10"/>
      <c r="J2" s="10"/>
      <c r="K2" s="10"/>
      <c r="L2" s="10"/>
      <c r="M2" s="10"/>
      <c r="N2" s="10"/>
      <c r="O2" s="10"/>
      <c r="P2" s="10"/>
      <c r="Q2" s="10"/>
      <c r="R2" s="10"/>
      <c r="S2" s="10"/>
      <c r="T2" s="10"/>
      <c r="U2" s="10"/>
      <c r="V2" s="10"/>
      <c r="W2" s="10"/>
      <c r="X2" s="10"/>
      <c r="Y2" s="10"/>
      <c r="Z2" s="10"/>
      <c r="AA2" s="10"/>
      <c r="AB2" s="10"/>
      <c r="AC2" s="10"/>
      <c r="AD2" s="10"/>
    </row>
    <row r="3" ht="13.9" spans="1:30">
      <c r="A3" s="33" t="s">
        <v>1</v>
      </c>
      <c r="B3" s="33" t="s">
        <v>2</v>
      </c>
      <c r="C3" s="33" t="s">
        <v>3</v>
      </c>
      <c r="D3" s="33" t="s">
        <v>4</v>
      </c>
      <c r="E3" s="33" t="s">
        <v>5</v>
      </c>
      <c r="F3" s="33" t="s">
        <v>6</v>
      </c>
      <c r="G3" s="33" t="s">
        <v>7</v>
      </c>
      <c r="H3" s="33" t="s">
        <v>8</v>
      </c>
      <c r="I3" s="10"/>
      <c r="J3" s="10"/>
      <c r="K3" s="10"/>
      <c r="L3" s="10"/>
      <c r="M3" s="10"/>
      <c r="N3" s="10"/>
      <c r="O3" s="10"/>
      <c r="P3" s="10"/>
      <c r="Q3" s="10"/>
      <c r="R3" s="10"/>
      <c r="S3" s="10"/>
      <c r="T3" s="10"/>
      <c r="U3" s="10"/>
      <c r="V3" s="10"/>
      <c r="W3" s="10"/>
      <c r="X3" s="10"/>
      <c r="Y3" s="10"/>
      <c r="Z3" s="10"/>
      <c r="AA3" s="10"/>
      <c r="AB3" s="10"/>
      <c r="AC3" s="10"/>
      <c r="AD3" s="10"/>
    </row>
    <row r="4" spans="1:30">
      <c r="A4" s="34">
        <f>COUNTIFS(成果数据录入!$C$2:$C$613,"&lt;&gt;")</f>
        <v>611</v>
      </c>
      <c r="B4" s="34">
        <f>COUNTIFS(成果数据录入!$D$2:$D$613,"A类竞赛",成果数据录入!$C$2:$C$613,"&lt;&gt;")</f>
        <v>118</v>
      </c>
      <c r="C4" s="34">
        <f>COUNTIFS(成果数据录入!$D$2:$D$613,"非A类竞赛",成果数据录入!$C$2:$C$613,"&lt;&gt;")</f>
        <v>127</v>
      </c>
      <c r="D4" s="34">
        <f>COUNTIFS(成果数据录入!$D$2:$D$613,"福建省大学生创业之星",成果数据录入!$C$2:$C$613,"&lt;&gt;")</f>
        <v>6</v>
      </c>
      <c r="E4" s="34">
        <f>COUNTIFS(成果数据录入!$D$2:$D$613,"大创立项",成果数据录入!$C$2:$C$613,"&lt;&gt;")</f>
        <v>360</v>
      </c>
      <c r="F4" s="34">
        <f>COUNTIFS(成果数据录入!$I$2:$I$613,"国家级",成果数据录入!$C$2:$C$613,"&lt;&gt;")</f>
        <v>170</v>
      </c>
      <c r="G4" s="34">
        <f>COUNTIFS(成果数据录入!$I$2:$I$613,"省级",成果数据录入!$C$2:$C$613,"&lt;&gt;")</f>
        <v>116</v>
      </c>
      <c r="H4" s="34">
        <f>COUNTIFS(成果数据录入!$I$2:$I$613,"校级",成果数据录入!$C$2:$C$613,"&lt;&gt;")</f>
        <v>320</v>
      </c>
      <c r="I4" s="10"/>
      <c r="J4" s="10"/>
      <c r="K4" s="10"/>
      <c r="L4" s="10"/>
      <c r="M4" s="10"/>
      <c r="N4" s="10"/>
      <c r="O4" s="10"/>
      <c r="P4" s="10"/>
      <c r="Q4" s="10"/>
      <c r="R4" s="10"/>
      <c r="S4" s="10"/>
      <c r="T4" s="10"/>
      <c r="U4" s="10"/>
      <c r="V4" s="10"/>
      <c r="W4" s="10"/>
      <c r="X4" s="10"/>
      <c r="Y4" s="10"/>
      <c r="Z4" s="10"/>
      <c r="AA4" s="10"/>
      <c r="AB4" s="10"/>
      <c r="AC4" s="10"/>
      <c r="AD4" s="10"/>
    </row>
    <row r="5" spans="1:30">
      <c r="A5" s="11"/>
      <c r="B5" s="11"/>
      <c r="C5" s="11"/>
      <c r="D5" s="11"/>
      <c r="E5" s="11"/>
      <c r="F5" s="11"/>
      <c r="G5" s="11"/>
      <c r="H5" s="11"/>
      <c r="I5" s="10"/>
      <c r="J5" s="10"/>
      <c r="K5" s="10"/>
      <c r="L5" s="10"/>
      <c r="M5" s="10"/>
      <c r="N5" s="10"/>
      <c r="O5" s="10"/>
      <c r="P5" s="10"/>
      <c r="Q5" s="10"/>
      <c r="R5" s="10"/>
      <c r="S5" s="10"/>
      <c r="T5" s="10"/>
      <c r="U5" s="10"/>
      <c r="V5" s="10"/>
      <c r="W5" s="10"/>
      <c r="X5" s="10"/>
      <c r="Y5" s="10"/>
      <c r="Z5" s="10"/>
      <c r="AA5" s="10"/>
      <c r="AB5" s="10"/>
      <c r="AC5" s="10"/>
      <c r="AD5" s="10"/>
    </row>
    <row r="6" spans="1:30">
      <c r="A6" s="11"/>
      <c r="B6" s="11"/>
      <c r="C6" s="11"/>
      <c r="D6" s="11"/>
      <c r="E6" s="11"/>
      <c r="F6" s="11"/>
      <c r="G6" s="11"/>
      <c r="H6" s="11"/>
      <c r="I6" s="10"/>
      <c r="J6" s="10"/>
      <c r="K6" s="10"/>
      <c r="L6" s="10"/>
      <c r="M6" s="10"/>
      <c r="N6" s="10"/>
      <c r="O6" s="10"/>
      <c r="P6" s="10"/>
      <c r="Q6" s="10"/>
      <c r="R6" s="10"/>
      <c r="S6" s="10"/>
      <c r="T6" s="10"/>
      <c r="U6" s="10"/>
      <c r="V6" s="10"/>
      <c r="W6" s="10"/>
      <c r="X6" s="10"/>
      <c r="Y6" s="10"/>
      <c r="Z6" s="10"/>
      <c r="AA6" s="10"/>
      <c r="AB6" s="10"/>
      <c r="AC6" s="10"/>
      <c r="AD6" s="10"/>
    </row>
    <row r="7" ht="13.85" spans="1:30">
      <c r="A7" s="35" t="s">
        <v>9</v>
      </c>
      <c r="B7" s="35"/>
      <c r="C7" s="35"/>
      <c r="D7" s="35"/>
      <c r="E7" s="35"/>
      <c r="F7" s="35"/>
      <c r="G7" s="35"/>
      <c r="H7" s="35"/>
      <c r="I7" s="10"/>
      <c r="J7" s="10"/>
      <c r="K7" s="10"/>
      <c r="L7" s="10"/>
      <c r="M7" s="10"/>
      <c r="N7" s="10"/>
      <c r="O7" s="10"/>
      <c r="P7" s="10"/>
      <c r="Q7" s="10"/>
      <c r="R7" s="10"/>
      <c r="S7" s="10"/>
      <c r="T7" s="10"/>
      <c r="U7" s="10"/>
      <c r="V7" s="10"/>
      <c r="W7" s="10"/>
      <c r="X7" s="10"/>
      <c r="Y7" s="10"/>
      <c r="Z7" s="10"/>
      <c r="AA7" s="10"/>
      <c r="AB7" s="10"/>
      <c r="AC7" s="10"/>
      <c r="AD7" s="10"/>
    </row>
    <row r="8" spans="1:30">
      <c r="A8" s="11"/>
      <c r="B8" s="11"/>
      <c r="C8" s="11"/>
      <c r="D8" s="11"/>
      <c r="E8" s="11"/>
      <c r="F8" s="11"/>
      <c r="G8" s="11"/>
      <c r="H8" s="11"/>
      <c r="I8" s="10"/>
      <c r="J8" s="10"/>
      <c r="K8" s="10"/>
      <c r="L8" s="10"/>
      <c r="M8" s="10"/>
      <c r="N8" s="10"/>
      <c r="O8" s="10"/>
      <c r="P8" s="10"/>
      <c r="Q8" s="10"/>
      <c r="R8" s="10"/>
      <c r="S8" s="10"/>
      <c r="T8" s="10"/>
      <c r="U8" s="10"/>
      <c r="V8" s="10"/>
      <c r="W8" s="10"/>
      <c r="X8" s="10"/>
      <c r="Y8" s="10"/>
      <c r="Z8" s="10"/>
      <c r="AA8" s="10"/>
      <c r="AB8" s="10"/>
      <c r="AC8" s="10"/>
      <c r="AD8" s="10"/>
    </row>
    <row r="9" ht="13.85" spans="1:30">
      <c r="A9" s="15" t="s">
        <v>10</v>
      </c>
      <c r="B9" s="15" t="s">
        <v>10</v>
      </c>
      <c r="C9" s="15" t="s">
        <v>10</v>
      </c>
      <c r="D9" s="15" t="s">
        <v>10</v>
      </c>
      <c r="E9" s="11"/>
      <c r="F9" s="11"/>
      <c r="G9" s="11"/>
      <c r="H9" s="11"/>
      <c r="I9" s="10"/>
      <c r="J9" s="10"/>
      <c r="K9" s="10"/>
      <c r="L9" s="10"/>
      <c r="M9" s="10"/>
      <c r="N9" s="10"/>
      <c r="O9" s="10"/>
      <c r="P9" s="10"/>
      <c r="Q9" s="10"/>
      <c r="R9" s="10"/>
      <c r="S9" s="10"/>
      <c r="T9" s="10"/>
      <c r="U9" s="10"/>
      <c r="V9" s="10"/>
      <c r="W9" s="10"/>
      <c r="X9" s="10"/>
      <c r="Y9" s="10"/>
      <c r="Z9" s="10"/>
      <c r="AA9" s="10"/>
      <c r="AB9" s="10"/>
      <c r="AC9" s="10"/>
      <c r="AD9" s="10"/>
    </row>
    <row r="10" ht="13.9" spans="1:30">
      <c r="A10" s="36" t="s">
        <v>11</v>
      </c>
      <c r="B10" s="36" t="s">
        <v>12</v>
      </c>
      <c r="C10" s="36" t="s">
        <v>2</v>
      </c>
      <c r="D10" s="36" t="s">
        <v>5</v>
      </c>
      <c r="E10" s="11"/>
      <c r="F10" s="11"/>
      <c r="G10" s="11"/>
      <c r="H10" s="11"/>
      <c r="I10" s="10"/>
      <c r="J10" s="10"/>
      <c r="K10" s="10"/>
      <c r="L10" s="10"/>
      <c r="M10" s="10"/>
      <c r="N10" s="10"/>
      <c r="O10" s="10"/>
      <c r="P10" s="10"/>
      <c r="Q10" s="10"/>
      <c r="R10" s="10"/>
      <c r="S10" s="10"/>
      <c r="T10" s="10"/>
      <c r="U10" s="10"/>
      <c r="V10" s="10"/>
      <c r="W10" s="10"/>
      <c r="X10" s="10"/>
      <c r="Y10" s="10"/>
      <c r="Z10" s="10"/>
      <c r="AA10" s="10"/>
      <c r="AB10" s="10"/>
      <c r="AC10" s="10"/>
      <c r="AD10" s="10"/>
    </row>
    <row r="11" spans="1:30">
      <c r="A11" s="11">
        <v>2017</v>
      </c>
      <c r="B11" s="11">
        <f>COUNTIFS(成果数据录入!$B$2:$B$613,$A11,成果数据录入!$C$2:$C$613,"&lt;&gt;")</f>
        <v>10</v>
      </c>
      <c r="C11" s="11">
        <f>COUNTIFS(成果数据录入!$B$2:$B$613,$A11,成果数据录入!$D$2:$D$613,"A类竞赛")</f>
        <v>3</v>
      </c>
      <c r="D11" s="11">
        <f>COUNTIFS(成果数据录入!$B$2:$B$613,$A11,成果数据录入!$D$2:$D$613,"大创立项")</f>
        <v>7</v>
      </c>
      <c r="E11" s="11"/>
      <c r="F11" s="11"/>
      <c r="G11" s="11"/>
      <c r="H11" s="11"/>
      <c r="I11" s="10"/>
      <c r="J11" s="10"/>
      <c r="K11" s="10"/>
      <c r="L11" s="10"/>
      <c r="M11" s="10"/>
      <c r="N11" s="10"/>
      <c r="O11" s="10"/>
      <c r="P11" s="10"/>
      <c r="Q11" s="10"/>
      <c r="R11" s="10"/>
      <c r="S11" s="10"/>
      <c r="T11" s="10"/>
      <c r="U11" s="10"/>
      <c r="V11" s="10"/>
      <c r="W11" s="10"/>
      <c r="X11" s="10"/>
      <c r="Y11" s="10"/>
      <c r="Z11" s="10"/>
      <c r="AA11" s="10"/>
      <c r="AB11" s="10"/>
      <c r="AC11" s="10"/>
      <c r="AD11" s="10"/>
    </row>
    <row r="12" spans="1:30">
      <c r="A12" s="11">
        <v>2018</v>
      </c>
      <c r="B12" s="11">
        <f>COUNTIFS(成果数据录入!$B$2:$B$613,$A12,成果数据录入!$C$2:$C$613,"&lt;&gt;")</f>
        <v>25</v>
      </c>
      <c r="C12" s="11">
        <f>COUNTIFS(成果数据录入!$B$2:$B$613,$A12,成果数据录入!$D$2:$D$613,"A类竞赛")</f>
        <v>10</v>
      </c>
      <c r="D12" s="11">
        <f>COUNTIFS(成果数据录入!$B$2:$B$613,$A12,成果数据录入!$D$2:$D$613,"大创立项")</f>
        <v>13</v>
      </c>
      <c r="E12" s="11"/>
      <c r="F12" s="11"/>
      <c r="G12" s="11"/>
      <c r="H12" s="11"/>
      <c r="I12" s="10"/>
      <c r="J12" s="10"/>
      <c r="K12" s="10"/>
      <c r="L12" s="10"/>
      <c r="M12" s="10"/>
      <c r="N12" s="10"/>
      <c r="O12" s="10"/>
      <c r="P12" s="10"/>
      <c r="Q12" s="10"/>
      <c r="R12" s="10"/>
      <c r="S12" s="10"/>
      <c r="T12" s="10"/>
      <c r="U12" s="10"/>
      <c r="V12" s="10"/>
      <c r="W12" s="10"/>
      <c r="X12" s="10"/>
      <c r="Y12" s="10"/>
      <c r="Z12" s="10"/>
      <c r="AA12" s="10"/>
      <c r="AB12" s="10"/>
      <c r="AC12" s="10"/>
      <c r="AD12" s="10"/>
    </row>
    <row r="13" ht="13.85" spans="1:30">
      <c r="A13" s="14" t="s">
        <v>13</v>
      </c>
      <c r="B13" s="14"/>
      <c r="C13" s="14"/>
      <c r="D13" s="14"/>
      <c r="E13" s="14"/>
      <c r="F13" s="14"/>
      <c r="G13" s="14"/>
      <c r="H13" s="14"/>
      <c r="I13" s="10"/>
      <c r="J13" s="10"/>
      <c r="K13" s="10"/>
      <c r="L13" s="10"/>
      <c r="M13" s="10"/>
      <c r="N13" s="10"/>
      <c r="O13" s="10"/>
      <c r="P13" s="10"/>
      <c r="Q13" s="10"/>
      <c r="R13" s="10"/>
      <c r="S13" s="10"/>
      <c r="T13" s="10"/>
      <c r="U13" s="10"/>
      <c r="V13" s="10"/>
      <c r="W13" s="10"/>
      <c r="X13" s="10"/>
      <c r="Y13" s="10"/>
      <c r="Z13" s="10"/>
      <c r="AA13" s="10"/>
      <c r="AB13" s="10"/>
      <c r="AC13" s="10"/>
      <c r="AD13" s="10"/>
    </row>
    <row r="14" spans="1:30">
      <c r="A14" s="36" t="s">
        <v>14</v>
      </c>
      <c r="B14" s="36" t="s">
        <v>15</v>
      </c>
      <c r="C14" s="36" t="s">
        <v>16</v>
      </c>
      <c r="D14" s="36" t="s">
        <v>17</v>
      </c>
      <c r="E14" s="11"/>
      <c r="F14" s="11"/>
      <c r="G14" s="11"/>
      <c r="H14" s="11"/>
      <c r="I14" s="10"/>
      <c r="J14" s="10"/>
      <c r="K14" s="10"/>
      <c r="L14" s="10"/>
      <c r="M14" s="10"/>
      <c r="N14" s="10"/>
      <c r="O14" s="10"/>
      <c r="P14" s="10"/>
      <c r="Q14" s="10"/>
      <c r="R14" s="10"/>
      <c r="S14" s="10"/>
      <c r="T14" s="10"/>
      <c r="U14" s="10"/>
      <c r="V14" s="10"/>
      <c r="W14" s="10"/>
      <c r="X14" s="10"/>
      <c r="Y14" s="10"/>
      <c r="Z14" s="10"/>
      <c r="AA14" s="10"/>
      <c r="AB14" s="10"/>
      <c r="AC14" s="10"/>
      <c r="AD14" s="10"/>
    </row>
    <row r="15" ht="27" spans="1:30">
      <c r="A15" s="11" t="s">
        <v>18</v>
      </c>
      <c r="B15" s="11" t="s">
        <v>19</v>
      </c>
      <c r="C15" s="11" t="s">
        <v>20</v>
      </c>
      <c r="D15" s="11" t="s">
        <v>21</v>
      </c>
      <c r="E15" s="11"/>
      <c r="F15" s="11"/>
      <c r="G15" s="11"/>
      <c r="H15" s="11"/>
      <c r="I15" s="10"/>
      <c r="J15" s="10"/>
      <c r="K15" s="10"/>
      <c r="L15" s="10"/>
      <c r="M15" s="10"/>
      <c r="N15" s="10"/>
      <c r="O15" s="10"/>
      <c r="P15" s="10"/>
      <c r="Q15" s="10"/>
      <c r="R15" s="10"/>
      <c r="S15" s="10"/>
      <c r="T15" s="10"/>
      <c r="U15" s="10"/>
      <c r="V15" s="10"/>
      <c r="W15" s="10"/>
      <c r="X15" s="10"/>
      <c r="Y15" s="10"/>
      <c r="Z15" s="10"/>
      <c r="AA15" s="10"/>
      <c r="AB15" s="10"/>
      <c r="AC15" s="10"/>
      <c r="AD15" s="10"/>
    </row>
    <row r="16" ht="27" spans="1:30">
      <c r="A16" s="11" t="s">
        <v>22</v>
      </c>
      <c r="B16" s="11" t="s">
        <v>23</v>
      </c>
      <c r="C16" s="11" t="s">
        <v>24</v>
      </c>
      <c r="D16" s="11" t="s">
        <v>25</v>
      </c>
      <c r="E16" s="11"/>
      <c r="F16" s="11"/>
      <c r="G16" s="11"/>
      <c r="H16" s="11"/>
      <c r="I16" s="10"/>
      <c r="J16" s="10"/>
      <c r="K16" s="10"/>
      <c r="L16" s="10"/>
      <c r="M16" s="10"/>
      <c r="N16" s="10"/>
      <c r="O16" s="10"/>
      <c r="P16" s="10"/>
      <c r="Q16" s="10"/>
      <c r="R16" s="10"/>
      <c r="S16" s="10"/>
      <c r="T16" s="10"/>
      <c r="U16" s="10"/>
      <c r="V16" s="10"/>
      <c r="W16" s="10"/>
      <c r="X16" s="10"/>
      <c r="Y16" s="10"/>
      <c r="Z16" s="10"/>
      <c r="AA16" s="10"/>
      <c r="AB16" s="10"/>
      <c r="AC16" s="10"/>
      <c r="AD16" s="10"/>
    </row>
    <row r="17" ht="27" spans="1:30">
      <c r="A17" s="11" t="s">
        <v>26</v>
      </c>
      <c r="B17" s="11" t="s">
        <v>27</v>
      </c>
      <c r="C17" s="11" t="s">
        <v>28</v>
      </c>
      <c r="D17" s="11" t="s">
        <v>29</v>
      </c>
      <c r="E17" s="11"/>
      <c r="F17" s="11"/>
      <c r="G17" s="11"/>
      <c r="H17" s="11"/>
      <c r="I17" s="10"/>
      <c r="J17" s="10"/>
      <c r="K17" s="10"/>
      <c r="L17" s="10"/>
      <c r="M17" s="10"/>
      <c r="N17" s="10"/>
      <c r="O17" s="10"/>
      <c r="P17" s="10"/>
      <c r="Q17" s="10"/>
      <c r="R17" s="10"/>
      <c r="S17" s="10"/>
      <c r="T17" s="10"/>
      <c r="U17" s="10"/>
      <c r="V17" s="10"/>
      <c r="W17" s="10"/>
      <c r="X17" s="10"/>
      <c r="Y17" s="10"/>
      <c r="Z17" s="10"/>
      <c r="AA17" s="10"/>
      <c r="AB17" s="10"/>
      <c r="AC17" s="10"/>
      <c r="AD17" s="10"/>
    </row>
    <row r="18" spans="1:30">
      <c r="A18" s="11" t="s">
        <v>30</v>
      </c>
      <c r="B18" s="11" t="s">
        <v>31</v>
      </c>
      <c r="C18" s="11" t="s">
        <v>32</v>
      </c>
      <c r="D18" s="11" t="s">
        <v>33</v>
      </c>
      <c r="E18" s="11"/>
      <c r="F18" s="11"/>
      <c r="G18" s="11"/>
      <c r="H18" s="11"/>
      <c r="I18" s="10"/>
      <c r="J18" s="10"/>
      <c r="K18" s="10"/>
      <c r="L18" s="10"/>
      <c r="M18" s="10"/>
      <c r="N18" s="10"/>
      <c r="O18" s="10"/>
      <c r="P18" s="10"/>
      <c r="Q18" s="10"/>
      <c r="R18" s="10"/>
      <c r="S18" s="10"/>
      <c r="T18" s="10"/>
      <c r="U18" s="10"/>
      <c r="V18" s="10"/>
      <c r="W18" s="10"/>
      <c r="X18" s="10"/>
      <c r="Y18" s="10"/>
      <c r="Z18" s="10"/>
      <c r="AA18" s="10"/>
      <c r="AB18" s="10"/>
      <c r="AC18" s="10"/>
      <c r="AD18" s="10"/>
    </row>
    <row r="19" spans="1:30">
      <c r="A19" s="11">
        <v>2025</v>
      </c>
      <c r="B19" s="11">
        <f>COUNTIFS(成果数据录入!$B$2:$B$613,$A19,成果数据录入!$C$2:$C$613,"&lt;&gt;")</f>
        <v>115</v>
      </c>
      <c r="C19" s="11">
        <f>COUNTIFS(成果数据录入!$B$2:$B$613,$A19,成果数据录入!$D$2:$D$613,"A类竞赛")</f>
        <v>18</v>
      </c>
      <c r="D19" s="11">
        <f>COUNTIFS(成果数据录入!$B$2:$B$613,$A19,成果数据录入!$D$2:$D$613,"大创立项")</f>
        <v>64</v>
      </c>
      <c r="E19" s="11"/>
      <c r="F19" s="11"/>
      <c r="G19" s="11"/>
      <c r="H19" s="11"/>
      <c r="I19" s="10"/>
      <c r="J19" s="10"/>
      <c r="K19" s="10"/>
      <c r="L19" s="10"/>
      <c r="M19" s="10"/>
      <c r="N19" s="10"/>
      <c r="O19" s="10"/>
      <c r="P19" s="10"/>
      <c r="Q19" s="10"/>
      <c r="R19" s="10"/>
      <c r="S19" s="10"/>
      <c r="T19" s="10"/>
      <c r="U19" s="10"/>
      <c r="V19" s="10"/>
      <c r="W19" s="10"/>
      <c r="X19" s="10"/>
      <c r="Y19" s="10"/>
      <c r="Z19" s="10"/>
      <c r="AA19" s="10"/>
      <c r="AB19" s="10"/>
      <c r="AC19" s="10"/>
      <c r="AD19" s="10"/>
    </row>
    <row r="20" spans="1:30">
      <c r="A20" s="11">
        <v>2026</v>
      </c>
      <c r="B20" s="11">
        <f>COUNTIFS(成果数据录入!$B$2:$B$613,$A20,成果数据录入!$C$2:$C$613,"&lt;&gt;")</f>
        <v>120</v>
      </c>
      <c r="C20" s="11">
        <f>COUNTIFS(成果数据录入!$B$2:$B$613,$A20,成果数据录入!$D$2:$D$613,"A类竞赛")</f>
        <v>16</v>
      </c>
      <c r="D20" s="11">
        <f>COUNTIFS(成果数据录入!$B$2:$B$613,$A20,成果数据录入!$D$2:$D$613,"大创立项")</f>
        <v>60</v>
      </c>
      <c r="E20" s="11"/>
      <c r="F20" s="11"/>
      <c r="G20" s="11"/>
      <c r="H20" s="11"/>
      <c r="I20" s="10"/>
      <c r="J20" s="10"/>
      <c r="K20" s="10"/>
      <c r="L20" s="10"/>
      <c r="M20" s="10"/>
      <c r="N20" s="10"/>
      <c r="O20" s="10"/>
      <c r="P20" s="10"/>
      <c r="Q20" s="10"/>
      <c r="R20" s="10"/>
      <c r="S20" s="10"/>
      <c r="T20" s="10"/>
      <c r="U20" s="10"/>
      <c r="V20" s="10"/>
      <c r="W20" s="10"/>
      <c r="X20" s="10"/>
      <c r="Y20" s="10"/>
      <c r="Z20" s="10"/>
      <c r="AA20" s="10"/>
      <c r="AB20" s="10"/>
      <c r="AC20" s="10"/>
      <c r="AD20" s="10"/>
    </row>
    <row r="21" spans="1:30">
      <c r="A21" s="11"/>
      <c r="B21" s="11"/>
      <c r="C21" s="11"/>
      <c r="D21" s="11"/>
      <c r="E21" s="11"/>
      <c r="F21" s="11"/>
      <c r="G21" s="11"/>
      <c r="H21" s="11"/>
      <c r="I21" s="10"/>
      <c r="J21" s="10"/>
      <c r="K21" s="10"/>
      <c r="L21" s="10"/>
      <c r="M21" s="10"/>
      <c r="N21" s="10"/>
      <c r="O21" s="10"/>
      <c r="P21" s="10"/>
      <c r="Q21" s="10"/>
      <c r="R21" s="10"/>
      <c r="S21" s="10"/>
      <c r="T21" s="10"/>
      <c r="U21" s="10"/>
      <c r="V21" s="10"/>
      <c r="W21" s="10"/>
      <c r="X21" s="10"/>
      <c r="Y21" s="10"/>
      <c r="Z21" s="10"/>
      <c r="AA21" s="10"/>
      <c r="AB21" s="10"/>
      <c r="AC21" s="10"/>
      <c r="AD21" s="10"/>
    </row>
    <row r="22" spans="1:30">
      <c r="A22" s="11"/>
      <c r="B22" s="11"/>
      <c r="C22" s="11"/>
      <c r="D22" s="11"/>
      <c r="E22" s="11"/>
      <c r="F22" s="11"/>
      <c r="G22" s="11"/>
      <c r="H22" s="11"/>
      <c r="I22" s="10"/>
      <c r="J22" s="10"/>
      <c r="K22" s="10"/>
      <c r="L22" s="10"/>
      <c r="M22" s="10"/>
      <c r="N22" s="10"/>
      <c r="O22" s="10"/>
      <c r="P22" s="10"/>
      <c r="Q22" s="10"/>
      <c r="R22" s="10"/>
      <c r="S22" s="10"/>
      <c r="T22" s="10"/>
      <c r="U22" s="10"/>
      <c r="V22" s="10"/>
      <c r="W22" s="10"/>
      <c r="X22" s="10"/>
      <c r="Y22" s="10"/>
      <c r="Z22" s="10"/>
      <c r="AA22" s="10"/>
      <c r="AB22" s="10"/>
      <c r="AC22" s="10"/>
      <c r="AD22" s="10"/>
    </row>
    <row r="23" spans="1:30">
      <c r="A23" s="11"/>
      <c r="B23" s="11"/>
      <c r="C23" s="11"/>
      <c r="D23" s="11"/>
      <c r="E23" s="11"/>
      <c r="F23" s="11"/>
      <c r="G23" s="11"/>
      <c r="H23" s="11"/>
      <c r="I23" s="10"/>
      <c r="J23" s="10"/>
      <c r="K23" s="10"/>
      <c r="L23" s="10"/>
      <c r="M23" s="10"/>
      <c r="N23" s="10"/>
      <c r="O23" s="10"/>
      <c r="P23" s="10"/>
      <c r="Q23" s="10"/>
      <c r="R23" s="10"/>
      <c r="S23" s="10"/>
      <c r="T23" s="10"/>
      <c r="U23" s="10"/>
      <c r="V23" s="10"/>
      <c r="W23" s="10"/>
      <c r="X23" s="10"/>
      <c r="Y23" s="10"/>
      <c r="Z23" s="10"/>
      <c r="AA23" s="10"/>
      <c r="AB23" s="10"/>
      <c r="AC23" s="10"/>
      <c r="AD23" s="10"/>
    </row>
    <row r="24" spans="1:30">
      <c r="A24" s="11"/>
      <c r="B24" s="11"/>
      <c r="C24" s="11"/>
      <c r="D24" s="11"/>
      <c r="E24" s="11"/>
      <c r="F24" s="11"/>
      <c r="G24" s="11"/>
      <c r="H24" s="11"/>
      <c r="I24" s="10"/>
      <c r="J24" s="10"/>
      <c r="K24" s="10"/>
      <c r="L24" s="10"/>
      <c r="M24" s="10"/>
      <c r="N24" s="10"/>
      <c r="O24" s="10"/>
      <c r="P24" s="10"/>
      <c r="Q24" s="10"/>
      <c r="R24" s="10"/>
      <c r="S24" s="10"/>
      <c r="T24" s="10"/>
      <c r="U24" s="10"/>
      <c r="V24" s="10"/>
      <c r="W24" s="10"/>
      <c r="X24" s="10"/>
      <c r="Y24" s="10"/>
      <c r="Z24" s="10"/>
      <c r="AA24" s="10"/>
      <c r="AB24" s="10"/>
      <c r="AC24" s="10"/>
      <c r="AD24" s="10"/>
    </row>
    <row r="25" spans="1:30">
      <c r="A25" s="11"/>
      <c r="B25" s="11"/>
      <c r="C25" s="11"/>
      <c r="D25" s="11"/>
      <c r="E25" s="11"/>
      <c r="F25" s="11"/>
      <c r="G25" s="11"/>
      <c r="H25" s="11"/>
      <c r="I25" s="10"/>
      <c r="J25" s="10"/>
      <c r="K25" s="10"/>
      <c r="L25" s="10"/>
      <c r="M25" s="10"/>
      <c r="N25" s="10"/>
      <c r="O25" s="10"/>
      <c r="P25" s="10"/>
      <c r="Q25" s="10"/>
      <c r="R25" s="10"/>
      <c r="S25" s="10"/>
      <c r="T25" s="10"/>
      <c r="U25" s="10"/>
      <c r="V25" s="10"/>
      <c r="W25" s="10"/>
      <c r="X25" s="10"/>
      <c r="Y25" s="10"/>
      <c r="Z25" s="10"/>
      <c r="AA25" s="10"/>
      <c r="AB25" s="10"/>
      <c r="AC25" s="10"/>
      <c r="AD25" s="10"/>
    </row>
    <row r="26" spans="1:30">
      <c r="A26" s="11"/>
      <c r="B26" s="11"/>
      <c r="C26" s="11"/>
      <c r="D26" s="11"/>
      <c r="E26" s="11"/>
      <c r="F26" s="11"/>
      <c r="G26" s="11"/>
      <c r="H26" s="11"/>
      <c r="I26" s="10"/>
      <c r="J26" s="10"/>
      <c r="K26" s="10"/>
      <c r="L26" s="10"/>
      <c r="M26" s="10"/>
      <c r="N26" s="10"/>
      <c r="O26" s="10"/>
      <c r="P26" s="10"/>
      <c r="Q26" s="10"/>
      <c r="R26" s="10"/>
      <c r="S26" s="10"/>
      <c r="T26" s="10"/>
      <c r="U26" s="10"/>
      <c r="V26" s="10"/>
      <c r="W26" s="10"/>
      <c r="X26" s="10"/>
      <c r="Y26" s="10"/>
      <c r="Z26" s="10"/>
      <c r="AA26" s="10"/>
      <c r="AB26" s="10"/>
      <c r="AC26" s="10"/>
      <c r="AD26" s="10"/>
    </row>
    <row r="27" spans="1:30">
      <c r="A27" s="11"/>
      <c r="B27" s="11"/>
      <c r="C27" s="11"/>
      <c r="D27" s="11"/>
      <c r="E27" s="11"/>
      <c r="F27" s="11"/>
      <c r="G27" s="11"/>
      <c r="H27" s="11"/>
      <c r="I27" s="10"/>
      <c r="J27" s="10"/>
      <c r="K27" s="10"/>
      <c r="L27" s="10"/>
      <c r="M27" s="10"/>
      <c r="N27" s="10"/>
      <c r="O27" s="10"/>
      <c r="P27" s="10"/>
      <c r="Q27" s="10"/>
      <c r="R27" s="10"/>
      <c r="S27" s="10"/>
      <c r="T27" s="10"/>
      <c r="U27" s="10"/>
      <c r="V27" s="10"/>
      <c r="W27" s="10"/>
      <c r="X27" s="10"/>
      <c r="Y27" s="10"/>
      <c r="Z27" s="10"/>
      <c r="AA27" s="10"/>
      <c r="AB27" s="10"/>
      <c r="AC27" s="10"/>
      <c r="AD27" s="10"/>
    </row>
    <row r="28" spans="1:30">
      <c r="A28" s="11"/>
      <c r="B28" s="11"/>
      <c r="C28" s="11"/>
      <c r="D28" s="11"/>
      <c r="E28" s="11"/>
      <c r="F28" s="11"/>
      <c r="G28" s="11"/>
      <c r="H28" s="11"/>
      <c r="I28" s="10"/>
      <c r="J28" s="10"/>
      <c r="K28" s="10"/>
      <c r="L28" s="10"/>
      <c r="M28" s="10"/>
      <c r="N28" s="10"/>
      <c r="O28" s="10"/>
      <c r="P28" s="10"/>
      <c r="Q28" s="10"/>
      <c r="R28" s="10"/>
      <c r="S28" s="10"/>
      <c r="T28" s="10"/>
      <c r="U28" s="10"/>
      <c r="V28" s="10"/>
      <c r="W28" s="10"/>
      <c r="X28" s="10"/>
      <c r="Y28" s="10"/>
      <c r="Z28" s="10"/>
      <c r="AA28" s="10"/>
      <c r="AB28" s="10"/>
      <c r="AC28" s="10"/>
      <c r="AD28" s="10"/>
    </row>
    <row r="29" spans="1:30">
      <c r="A29" s="11"/>
      <c r="B29" s="11"/>
      <c r="C29" s="11"/>
      <c r="D29" s="11"/>
      <c r="E29" s="11"/>
      <c r="F29" s="11"/>
      <c r="G29" s="11"/>
      <c r="H29" s="11"/>
      <c r="I29" s="10"/>
      <c r="J29" s="10"/>
      <c r="K29" s="10"/>
      <c r="L29" s="10"/>
      <c r="M29" s="10"/>
      <c r="N29" s="10"/>
      <c r="O29" s="10"/>
      <c r="P29" s="10"/>
      <c r="Q29" s="10"/>
      <c r="R29" s="10"/>
      <c r="S29" s="10"/>
      <c r="T29" s="10"/>
      <c r="U29" s="10"/>
      <c r="V29" s="10"/>
      <c r="W29" s="10"/>
      <c r="X29" s="10"/>
      <c r="Y29" s="10"/>
      <c r="Z29" s="10"/>
      <c r="AA29" s="10"/>
      <c r="AB29" s="10"/>
      <c r="AC29" s="10"/>
      <c r="AD29" s="10"/>
    </row>
    <row r="30" spans="1:30">
      <c r="A30" s="11"/>
      <c r="B30" s="11"/>
      <c r="C30" s="11"/>
      <c r="D30" s="11"/>
      <c r="E30" s="11"/>
      <c r="F30" s="11"/>
      <c r="G30" s="11"/>
      <c r="H30" s="11"/>
      <c r="I30" s="10"/>
      <c r="J30" s="10"/>
      <c r="K30" s="10"/>
      <c r="L30" s="10"/>
      <c r="M30" s="10"/>
      <c r="N30" s="10"/>
      <c r="O30" s="10"/>
      <c r="P30" s="10"/>
      <c r="Q30" s="10"/>
      <c r="R30" s="10"/>
      <c r="S30" s="10"/>
      <c r="T30" s="10"/>
      <c r="U30" s="10"/>
      <c r="V30" s="10"/>
      <c r="W30" s="10"/>
      <c r="X30" s="10"/>
      <c r="Y30" s="10"/>
      <c r="Z30" s="10"/>
      <c r="AA30" s="10"/>
      <c r="AB30" s="10"/>
      <c r="AC30" s="10"/>
      <c r="AD30" s="10"/>
    </row>
    <row r="31" spans="1:30">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spans="1:30">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row>
    <row r="37" spans="1:30">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row>
    <row r="38" spans="1:30">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row r="54" spans="1:30">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row>
    <row r="55" spans="1:30">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row>
    <row r="56" spans="1:30">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row>
    <row r="57" spans="1:30">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row>
    <row r="58" spans="1:30">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row>
    <row r="59" spans="1:30">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row r="60" spans="1:30">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row>
    <row r="61" spans="1:30">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row>
    <row r="62" spans="1:30">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row>
    <row r="63" spans="1:30">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row>
    <row r="64" spans="1:30">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row>
    <row r="65" spans="1:30">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row>
    <row r="66" spans="1:30">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row>
    <row r="67" spans="1:30">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row>
    <row r="68" spans="1:30">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row>
    <row r="69" spans="1:30">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row>
    <row r="70" spans="1:30">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row>
    <row r="71" spans="1:30">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row>
    <row r="72" spans="1:30">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row>
    <row r="73" spans="1:30">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row>
    <row r="74" spans="1:30">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row>
    <row r="75" spans="1:30">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row>
    <row r="76" spans="1:30">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row>
    <row r="77" spans="1:30">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row>
    <row r="78" spans="1:30">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row>
    <row r="79" spans="1:30">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row>
    <row r="80" spans="1:30">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row>
    <row r="81" spans="1:30">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row>
    <row r="82" spans="1:30">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row>
    <row r="83" spans="1:30">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row>
    <row r="84" spans="1:30">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row>
    <row r="85" spans="1:30">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row>
    <row r="86" spans="1:30">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row>
    <row r="87" spans="1:30">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row>
    <row r="88" spans="1:30">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row>
    <row r="89" spans="1:30">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row>
    <row r="90" spans="1:30">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row>
    <row r="91" spans="1:30">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row>
    <row r="92" spans="1:30">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spans="1:30">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row>
    <row r="94" spans="1:30">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row>
    <row r="95" spans="1:30">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row>
    <row r="96" spans="1:30">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row>
    <row r="97" spans="1:30">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row>
    <row r="98" spans="1:30">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row>
    <row r="99" spans="1:30">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row>
    <row r="100" spans="1:30">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row>
    <row r="101" spans="1:30">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row>
    <row r="102" spans="1:30">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row>
    <row r="103" spans="1:30">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row>
    <row r="104" spans="1:30">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row>
    <row r="105" spans="1:30">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row>
    <row r="106" spans="1:30">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row>
    <row r="107" spans="1:30">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row>
    <row r="108" spans="1:30">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row>
    <row r="109" spans="1:30">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row>
    <row r="110" spans="1:30">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row>
    <row r="111" spans="1:30">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row>
    <row r="112" spans="1:30">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row>
    <row r="113" spans="1:30">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row>
    <row r="114" spans="1:30">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row>
    <row r="115" spans="1:30">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row>
    <row r="116" spans="1:30">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row>
    <row r="117" spans="1:30">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row>
    <row r="118" spans="1:30">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row>
    <row r="119" spans="1:30">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row>
    <row r="120" spans="1:30">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row>
    <row r="121" spans="1:30">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row>
    <row r="122" spans="1:30">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row>
    <row r="123" spans="1:30">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row>
    <row r="124" spans="1:30">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row>
    <row r="125" spans="1:30">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row>
    <row r="126" spans="1:30">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row>
    <row r="127" spans="1:30">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row>
    <row r="128" spans="1:30">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row>
    <row r="129" spans="1:30">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row>
    <row r="130" spans="1:30">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row>
    <row r="131" spans="1:30">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row>
    <row r="132" spans="1:30">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row>
    <row r="133" spans="1:30">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row>
    <row r="134" spans="1:30">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row>
    <row r="135" spans="1:30">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row>
    <row r="136" spans="1:30">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row>
    <row r="137" spans="1:30">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row>
    <row r="138" spans="1:30">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row>
    <row r="139" spans="1:30">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row>
    <row r="140" spans="1:30">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row>
    <row r="141" spans="1:30">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row>
    <row r="142" spans="1:30">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row>
    <row r="143" spans="1:30">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row>
    <row r="144" spans="1:30">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row>
    <row r="145" spans="1:30">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row>
    <row r="146" spans="1:30">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row>
    <row r="147" spans="1:30">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row>
    <row r="148" spans="1:30">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row>
    <row r="149" spans="1:30">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row>
    <row r="150" spans="1:30">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row>
    <row r="151" spans="1:30">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row>
    <row r="152" spans="1:30">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row>
    <row r="153" spans="1:30">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row>
    <row r="154" spans="1:30">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row>
    <row r="155" spans="1:30">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row>
    <row r="156" spans="1:30">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row>
    <row r="157" spans="1:30">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row>
    <row r="158" spans="1:30">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row>
    <row r="159" spans="1:30">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row>
    <row r="160" spans="1:30">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row>
    <row r="161" spans="1:30">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row>
    <row r="162" spans="1:30">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row>
    <row r="163" spans="1:30">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row>
    <row r="164" spans="1:30">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row>
    <row r="165" spans="1:30">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row>
    <row r="166" spans="1:30">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row>
    <row r="167" spans="1:30">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row>
    <row r="168" spans="1:30">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row>
    <row r="169" spans="1:30">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row>
    <row r="170" spans="1:30">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row>
    <row r="171" spans="1:30">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row>
    <row r="172" spans="1:30">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row>
    <row r="173" spans="1:30">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row>
    <row r="174" spans="1:30">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row>
    <row r="175" spans="1:30">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row>
    <row r="176" spans="1:30">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row>
    <row r="177" spans="1:30">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row>
    <row r="178" spans="1:30">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row>
    <row r="179" spans="1:30">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row>
    <row r="180" spans="1:30">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row>
    <row r="181" spans="1:30">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row>
    <row r="182" spans="1:30">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row>
    <row r="183" spans="1:30">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row>
    <row r="184" spans="1:30">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row>
    <row r="185" spans="1:30">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row>
    <row r="186" spans="1:30">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row>
    <row r="187" spans="1:30">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row>
    <row r="188" spans="1:30">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row>
    <row r="189" spans="1:30">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row>
    <row r="190" spans="1:30">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row>
    <row r="191" spans="1:30">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row>
    <row r="192" spans="1:30">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row>
    <row r="193" spans="1:30">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row>
    <row r="194" spans="1:30">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row>
    <row r="195" spans="1:30">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row>
    <row r="196" spans="1:30">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row>
    <row r="197" spans="1:30">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row>
    <row r="198" spans="1:30">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row>
    <row r="199" spans="1:30">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row>
    <row r="200" spans="1:30">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row>
    <row r="201" spans="1:30">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row>
    <row r="202" spans="1:30">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row>
    <row r="203" spans="1:30">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row>
    <row r="204" spans="1:30">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row>
    <row r="205" spans="1:30">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row>
    <row r="206" spans="1:30">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row>
    <row r="207" spans="1:30">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row>
    <row r="208" spans="1:30">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row>
    <row r="209" spans="1:30">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row>
    <row r="210" spans="1:30">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row>
    <row r="211" spans="1:30">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row>
    <row r="212" spans="1:30">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row>
    <row r="213" spans="1:30">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row>
    <row r="214" spans="1:30">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row>
    <row r="215" spans="1:30">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row>
    <row r="216" spans="1:30">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row>
    <row r="217" spans="1:30">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row>
    <row r="218" spans="1:30">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row>
    <row r="219" spans="1:30">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row>
    <row r="220" spans="1:30">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row>
    <row r="221" spans="1:30">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row>
    <row r="222" spans="1:30">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row>
    <row r="223" spans="1:30">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row>
    <row r="224" spans="1:30">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row>
    <row r="225" spans="1:30">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row>
    <row r="226" spans="1:30">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row>
    <row r="227" spans="1:30">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row>
    <row r="228" spans="1:30">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row>
    <row r="229" spans="1:30">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row>
    <row r="230" spans="1:30">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row>
    <row r="231" spans="1:30">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row>
    <row r="232" spans="1:30">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row>
    <row r="233" spans="1:30">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row>
    <row r="234" spans="1:30">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row>
    <row r="235" spans="1:30">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row>
    <row r="236" spans="1:30">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row>
    <row r="237" spans="1:30">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row>
    <row r="238" spans="1:30">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row>
    <row r="239" spans="1:30">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row>
    <row r="240" spans="1:30">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row>
    <row r="241" spans="1:30">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row>
    <row r="242" spans="1:30">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row>
    <row r="243" spans="1:30">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row>
    <row r="244" spans="1:30">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row>
    <row r="245" spans="1:30">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row>
    <row r="246" spans="1:30">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row>
    <row r="247" spans="1:30">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row>
    <row r="248" spans="1:30">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row>
    <row r="249" spans="1:30">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row>
    <row r="250" spans="1:30">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row>
    <row r="251" spans="1:30">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row>
    <row r="252" spans="1:30">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row>
    <row r="253" spans="1:30">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row>
    <row r="254" spans="1:30">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row>
    <row r="255" spans="1:30">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row>
    <row r="256" spans="1:30">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row>
    <row r="257" spans="1:30">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row>
    <row r="258" spans="1:30">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row>
    <row r="259" spans="1:30">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row>
    <row r="260" spans="1:30">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row>
    <row r="261" spans="1:30">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row>
    <row r="262" spans="1:30">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row>
    <row r="263" spans="1:30">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row>
    <row r="264" spans="1:30">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row>
    <row r="265" spans="1:30">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row>
    <row r="266" spans="1:30">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row>
    <row r="267" spans="1:30">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row>
    <row r="268" spans="1:30">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row>
    <row r="269" spans="1:30">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row>
    <row r="270" spans="1:30">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row>
    <row r="271" spans="1:30">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row>
    <row r="272" spans="1:30">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row>
    <row r="273" spans="1:30">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row>
    <row r="274" spans="1:30">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row>
    <row r="275" spans="1:30">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row>
    <row r="276" spans="1:30">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row>
    <row r="277" spans="1:30">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row>
    <row r="278" spans="1:30">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row>
    <row r="279" spans="1:30">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row>
    <row r="280" spans="1:30">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row>
    <row r="281" spans="1:30">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row>
    <row r="282" spans="1:30">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row>
    <row r="283" spans="1:30">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row>
    <row r="284" spans="1:30">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row>
    <row r="285" spans="1:30">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row>
    <row r="286" spans="1:30">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row>
    <row r="287" spans="1:30">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row>
    <row r="288" spans="1:30">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row>
    <row r="289" spans="1:30">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row>
    <row r="290" spans="1:30">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row>
    <row r="291" spans="1:30">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row>
    <row r="292" spans="1:30">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row>
    <row r="293" spans="1:30">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row>
    <row r="294" spans="1:30">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row>
    <row r="295" spans="1:30">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row>
    <row r="296" spans="1:30">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row>
    <row r="297" spans="1:30">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row>
    <row r="298" spans="1:30">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row>
    <row r="299" spans="1:30">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row>
    <row r="300" spans="1:30">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row>
    <row r="301" spans="1:30">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row>
    <row r="302" spans="1:30">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row>
    <row r="303" spans="1:30">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row>
    <row r="304" spans="1:30">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row>
    <row r="305" spans="1:30">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row>
    <row r="306" spans="1:30">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row>
    <row r="307" spans="1:30">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row>
    <row r="308" spans="1:30">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row>
    <row r="309" spans="1:30">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row>
    <row r="310" spans="1:30">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row>
    <row r="311" spans="1:30">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row>
    <row r="312" spans="1:30">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row>
    <row r="313" spans="1:30">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row>
    <row r="314" spans="1:30">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row>
    <row r="315" spans="1:30">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row>
    <row r="316" spans="1:30">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row>
    <row r="317" spans="1:30">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row>
    <row r="318" spans="1:30">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row>
    <row r="319" spans="1:30">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row>
    <row r="320" spans="1:30">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row>
    <row r="321" spans="1:30">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row>
    <row r="322" spans="1:30">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row>
    <row r="323" spans="1:30">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row>
    <row r="324" spans="1:30">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row>
    <row r="325" spans="1:30">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row>
    <row r="326" spans="1:30">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row>
    <row r="327" spans="1:30">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row>
    <row r="328" spans="1:30">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row>
    <row r="329" spans="1:30">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row>
    <row r="330" spans="1:30">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row>
    <row r="331" spans="1:30">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row>
    <row r="332" spans="1:30">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row>
    <row r="333" spans="1:30">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row>
    <row r="334" spans="1:30">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row>
    <row r="335" spans="1:30">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row>
    <row r="336" spans="1:30">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row>
    <row r="337" spans="1:30">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row>
    <row r="338" spans="1:30">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row>
    <row r="339" spans="1:30">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row>
    <row r="340" spans="1:30">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row>
    <row r="341" spans="1:30">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row>
    <row r="342" spans="1:30">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row>
    <row r="343" spans="1:30">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row>
    <row r="344" spans="1:30">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row>
    <row r="345" spans="1:30">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row>
    <row r="346" spans="1:30">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row>
    <row r="347" spans="1:30">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row>
    <row r="348" spans="1:30">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row>
    <row r="349" spans="1:30">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row>
    <row r="350" spans="1:30">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row>
    <row r="351" spans="1:30">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row>
    <row r="352" spans="1:30">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row>
    <row r="353" spans="1:30">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row>
    <row r="354" spans="1:30">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row>
    <row r="355" spans="1:30">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row>
    <row r="356" spans="1:30">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row>
    <row r="357" spans="1:30">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row>
    <row r="358" spans="1:30">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row>
    <row r="359" spans="1:30">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row>
    <row r="360" spans="1:30">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row>
    <row r="361" spans="1:30">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row>
    <row r="362" spans="1:30">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row>
    <row r="363" spans="1:30">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row>
    <row r="364" spans="1:30">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row>
    <row r="365" spans="1:30">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row>
    <row r="366" spans="1:30">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row>
    <row r="367" spans="1:30">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row>
    <row r="368" spans="1:30">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row>
    <row r="369" spans="1:30">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row>
    <row r="370" spans="1:30">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row>
    <row r="371" spans="1:30">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row>
    <row r="372" spans="1:30">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row>
    <row r="373" spans="1:30">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row>
    <row r="374" spans="1:30">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row>
    <row r="375" spans="1:30">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row>
    <row r="376" spans="1:30">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row>
    <row r="377" spans="1:30">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row>
    <row r="378" spans="1:30">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row>
    <row r="379" spans="1:30">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row>
    <row r="380" spans="1:30">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row>
    <row r="381" spans="1:30">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row>
    <row r="382" spans="1:30">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row>
    <row r="383" spans="1:30">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row>
    <row r="384" spans="1:30">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row>
    <row r="385" spans="1:30">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row>
    <row r="386" spans="1:30">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row>
    <row r="387" spans="1:30">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row>
    <row r="388" spans="1:30">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row>
    <row r="389" spans="1:30">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row>
    <row r="390" spans="1:30">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row>
    <row r="391" spans="1:30">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row>
    <row r="392" spans="1:30">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row>
    <row r="393" spans="1:30">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row>
    <row r="394" spans="1:30">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row>
    <row r="395" spans="1:30">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row>
    <row r="396" spans="1:30">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row>
    <row r="397" spans="1:30">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row>
    <row r="398" spans="1:30">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row>
    <row r="399" spans="1:30">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row>
    <row r="400" spans="1:30">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row>
    <row r="401" spans="1:30">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row>
    <row r="402" spans="1:30">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row>
    <row r="403" spans="1:30">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row>
    <row r="404" spans="1:30">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row>
    <row r="405" spans="1:30">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row>
    <row r="406" spans="1:30">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row>
    <row r="407" spans="1:30">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row>
    <row r="408" spans="1:30">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row>
    <row r="409" spans="1:30">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row>
    <row r="410" spans="1:30">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row>
    <row r="411" spans="1:30">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row>
    <row r="412" spans="1:30">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row>
    <row r="413" spans="1:30">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row>
    <row r="414" spans="1:30">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row>
    <row r="415" spans="1:30">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row>
    <row r="416" spans="1:30">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row>
    <row r="417" spans="1:30">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row>
    <row r="418" spans="1:30">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row>
    <row r="419" spans="1:30">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row>
    <row r="420" spans="1:30">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row>
    <row r="421" spans="1:30">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row>
    <row r="422" spans="1:30">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row>
    <row r="423" spans="1:30">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row>
    <row r="424" spans="1:30">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row>
    <row r="425" spans="1:30">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row>
    <row r="426" spans="1:30">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row>
    <row r="427" spans="1:30">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row>
    <row r="428" spans="1:30">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row>
    <row r="429" spans="1:30">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row>
    <row r="430" spans="1:30">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row>
    <row r="431" spans="1:30">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row>
    <row r="432" spans="1:30">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row>
    <row r="433" spans="1:30">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row>
    <row r="434" spans="1:30">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row>
    <row r="435" spans="1:30">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row>
    <row r="436" spans="1:30">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row>
    <row r="437" spans="1:30">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row>
    <row r="438" spans="1:30">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row>
    <row r="439" spans="1:30">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row>
    <row r="440" spans="1:30">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row>
    <row r="441" spans="1:30">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row>
    <row r="442" spans="1:30">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row>
    <row r="443" spans="1:30">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row>
    <row r="444" spans="1:30">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row>
    <row r="445" spans="1:30">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row>
    <row r="446" spans="1:30">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row>
    <row r="447" spans="1:30">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row>
    <row r="448" spans="1:30">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row>
    <row r="449" spans="1:30">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row>
    <row r="450" spans="1:30">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row>
    <row r="451" spans="1:30">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row>
    <row r="452" spans="1:30">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row>
    <row r="453" spans="1:30">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row>
    <row r="454" spans="1:30">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row>
    <row r="455" spans="1:30">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row>
    <row r="456" spans="1:30">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row>
    <row r="457" spans="1:30">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row>
    <row r="458" spans="1:30">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row>
    <row r="459" spans="1:30">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row>
    <row r="460" spans="1:30">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row>
    <row r="461" spans="1:30">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row>
    <row r="462" spans="1:30">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row>
    <row r="463" spans="1:30">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row>
    <row r="464" spans="1:30">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row>
    <row r="465" spans="1:30">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row>
    <row r="466" spans="1:30">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row>
    <row r="467" spans="1:30">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row>
    <row r="468" spans="1:30">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row>
    <row r="469" spans="1:30">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row>
    <row r="470" spans="1:30">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row>
    <row r="471" spans="1:30">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row>
    <row r="472" spans="1:30">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row>
    <row r="473" spans="1:30">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row>
    <row r="474" spans="1:30">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row>
    <row r="475" spans="1:30">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row>
    <row r="476" spans="1:30">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row>
    <row r="477" spans="1:30">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row>
    <row r="478" spans="1:30">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row>
    <row r="479" spans="1:30">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row>
    <row r="480" spans="1:30">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row>
    <row r="481" spans="1:30">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row>
    <row r="482" spans="1:30">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row>
    <row r="483" spans="1:30">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row>
    <row r="484" spans="1:30">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row>
    <row r="485" spans="1:30">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row>
    <row r="486" spans="1:30">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row>
    <row r="487" spans="1:30">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row>
    <row r="488" spans="1:30">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row>
    <row r="489" spans="1:30">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row>
    <row r="490" spans="1:30">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row>
    <row r="491" spans="1:30">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row>
    <row r="492" spans="1:30">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row>
    <row r="493" spans="1:30">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row>
    <row r="494" spans="1:30">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row>
    <row r="495" spans="1:30">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row>
    <row r="496" spans="1:30">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row>
    <row r="497" spans="1:30">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row>
    <row r="498" spans="1:30">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row>
    <row r="499" spans="1:30">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row>
    <row r="500" spans="1:30">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row>
    <row r="501" spans="1:30">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row>
  </sheetData>
  <sheetProtection formatCells="0" formatColumns="0" formatRows="0" insertRows="0" insertColumns="0" insertHyperlinks="0" deleteColumns="0" deleteRows="0" sort="0" autoFilter="0" pivotTables="0"/>
  <mergeCells count="4">
    <mergeCell ref="A1:H1"/>
    <mergeCell ref="A7:H7"/>
    <mergeCell ref="A9:D9"/>
    <mergeCell ref="A13:H13"/>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613"/>
  <sheetViews>
    <sheetView tabSelected="1" zoomScale="57" zoomScaleNormal="57" workbookViewId="0">
      <pane ySplit="1" topLeftCell="A2" activePane="bottomLeft" state="frozen"/>
      <selection/>
      <selection pane="bottomLeft" activeCell="A491" sqref="$A491:$XFD491"/>
    </sheetView>
  </sheetViews>
  <sheetFormatPr defaultColWidth="9" defaultRowHeight="43.2" customHeight="1"/>
  <cols>
    <col min="1" max="1" width="14" customWidth="1"/>
    <col min="2" max="2" width="8" customWidth="1"/>
    <col min="3" max="3" width="48.3333333333333" style="17" customWidth="1"/>
    <col min="4" max="4" width="18" style="17" customWidth="1"/>
    <col min="5" max="5" width="28" style="18" customWidth="1"/>
    <col min="6" max="6" width="30.4416666666667" style="18" customWidth="1"/>
    <col min="7" max="7" width="18" customWidth="1"/>
    <col min="8" max="8" width="13.3083333333333" customWidth="1"/>
    <col min="9" max="9" width="8.30833333333333" customWidth="1"/>
    <col min="10" max="10" width="16.4" customWidth="1"/>
    <col min="11" max="11" width="14" customWidth="1"/>
    <col min="12" max="12" width="11.5083333333333" customWidth="1"/>
    <col min="13" max="13" width="10.6916666666667" customWidth="1"/>
    <col min="14" max="14" width="13.3083333333333" customWidth="1"/>
    <col min="15" max="15" width="10.8916666666667" customWidth="1"/>
    <col min="16" max="16" width="28" customWidth="1"/>
    <col min="17" max="17" width="19.7083333333333" customWidth="1"/>
    <col min="18" max="18" width="18" customWidth="1"/>
    <col min="19" max="19" width="10" customWidth="1"/>
    <col min="20" max="20" width="16" customWidth="1"/>
    <col min="21" max="21" width="14" customWidth="1"/>
    <col min="22" max="24" width="12" customWidth="1"/>
    <col min="25" max="25" width="14" customWidth="1"/>
    <col min="26" max="26" width="12" customWidth="1"/>
    <col min="27" max="27" width="18" customWidth="1"/>
    <col min="28" max="28" width="30" customWidth="1"/>
    <col min="29" max="29" width="28" customWidth="1"/>
    <col min="30" max="30" width="14" customWidth="1"/>
  </cols>
  <sheetData>
    <row r="1" customHeight="1" spans="1:30">
      <c r="A1" s="14" t="s">
        <v>34</v>
      </c>
      <c r="B1" s="14" t="s">
        <v>11</v>
      </c>
      <c r="C1" s="14" t="s">
        <v>35</v>
      </c>
      <c r="D1" s="14" t="s">
        <v>36</v>
      </c>
      <c r="E1" s="19" t="s">
        <v>37</v>
      </c>
      <c r="F1" s="14" t="s">
        <v>38</v>
      </c>
      <c r="G1" s="14" t="s">
        <v>39</v>
      </c>
      <c r="H1" s="14" t="s">
        <v>40</v>
      </c>
      <c r="I1" s="14" t="s">
        <v>41</v>
      </c>
      <c r="J1" s="14" t="s">
        <v>42</v>
      </c>
      <c r="K1" s="14" t="s">
        <v>43</v>
      </c>
      <c r="L1" s="14" t="s">
        <v>44</v>
      </c>
      <c r="M1" s="14" t="s">
        <v>45</v>
      </c>
      <c r="N1" s="14" t="s">
        <v>46</v>
      </c>
      <c r="O1" s="14" t="s">
        <v>47</v>
      </c>
      <c r="P1" s="14" t="s">
        <v>48</v>
      </c>
      <c r="Q1" s="14" t="s">
        <v>49</v>
      </c>
      <c r="R1" s="14" t="s">
        <v>50</v>
      </c>
      <c r="S1" s="14" t="s">
        <v>51</v>
      </c>
      <c r="T1" s="14" t="s">
        <v>52</v>
      </c>
      <c r="U1" s="14" t="s">
        <v>53</v>
      </c>
      <c r="V1" s="20" t="s">
        <v>54</v>
      </c>
      <c r="W1" s="14" t="s">
        <v>55</v>
      </c>
      <c r="X1" s="14" t="s">
        <v>56</v>
      </c>
      <c r="Y1" s="14" t="s">
        <v>57</v>
      </c>
      <c r="Z1" s="14" t="s">
        <v>58</v>
      </c>
      <c r="AA1" s="14" t="s">
        <v>59</v>
      </c>
      <c r="AB1" s="14" t="s">
        <v>60</v>
      </c>
      <c r="AC1" s="14" t="s">
        <v>61</v>
      </c>
      <c r="AD1" s="14" t="s">
        <v>62</v>
      </c>
    </row>
    <row r="2" customHeight="1" spans="1:30">
      <c r="A2" s="11" t="s">
        <v>63</v>
      </c>
      <c r="B2" s="21">
        <v>2017</v>
      </c>
      <c r="C2" s="17" t="s">
        <v>64</v>
      </c>
      <c r="D2" s="17" t="s">
        <v>2</v>
      </c>
      <c r="E2" s="18" t="s">
        <v>65</v>
      </c>
      <c r="F2" s="18" t="s">
        <v>66</v>
      </c>
      <c r="G2" s="18" t="s">
        <v>67</v>
      </c>
      <c r="H2" s="11" t="s">
        <v>2</v>
      </c>
      <c r="I2" s="11" t="s">
        <v>68</v>
      </c>
      <c r="J2" s="11" t="s">
        <v>69</v>
      </c>
      <c r="K2" s="11" t="s">
        <v>70</v>
      </c>
      <c r="L2" s="11" t="s">
        <v>71</v>
      </c>
      <c r="M2" s="11" t="s">
        <v>72</v>
      </c>
      <c r="N2" s="18" t="s">
        <v>73</v>
      </c>
      <c r="O2" s="11" t="s">
        <v>74</v>
      </c>
      <c r="P2" s="17" t="s">
        <v>75</v>
      </c>
      <c r="Q2" s="11" t="s">
        <v>76</v>
      </c>
      <c r="R2" s="18" t="s">
        <v>77</v>
      </c>
      <c r="S2" s="11" t="s">
        <v>78</v>
      </c>
      <c r="T2" s="18" t="s">
        <v>79</v>
      </c>
      <c r="U2" s="18" t="s">
        <v>80</v>
      </c>
      <c r="V2" s="11"/>
      <c r="W2" s="11"/>
      <c r="X2" s="11" t="s">
        <v>81</v>
      </c>
      <c r="Y2" s="11" t="s">
        <v>81</v>
      </c>
      <c r="Z2" s="11" t="s">
        <v>82</v>
      </c>
      <c r="AA2" s="11" t="s">
        <v>83</v>
      </c>
      <c r="AB2" s="11" t="s">
        <v>84</v>
      </c>
      <c r="AC2" s="11" t="s">
        <v>85</v>
      </c>
      <c r="AD2" s="22">
        <v>46185.9445981366</v>
      </c>
    </row>
    <row r="3" customHeight="1" spans="1:30">
      <c r="A3" s="11" t="s">
        <v>86</v>
      </c>
      <c r="B3" s="21">
        <v>2017</v>
      </c>
      <c r="C3" s="17" t="s">
        <v>87</v>
      </c>
      <c r="D3" s="17" t="s">
        <v>2</v>
      </c>
      <c r="E3" s="18" t="s">
        <v>65</v>
      </c>
      <c r="F3" s="18" t="s">
        <v>66</v>
      </c>
      <c r="G3" s="17" t="s">
        <v>88</v>
      </c>
      <c r="H3" s="11" t="s">
        <v>2</v>
      </c>
      <c r="I3" s="11" t="s">
        <v>89</v>
      </c>
      <c r="J3" s="11" t="s">
        <v>90</v>
      </c>
      <c r="K3" s="11" t="s">
        <v>91</v>
      </c>
      <c r="L3" s="11" t="s">
        <v>71</v>
      </c>
      <c r="M3" s="11" t="s">
        <v>72</v>
      </c>
      <c r="N3" s="18" t="s">
        <v>73</v>
      </c>
      <c r="O3" s="11" t="s">
        <v>92</v>
      </c>
      <c r="P3" s="17" t="s">
        <v>93</v>
      </c>
      <c r="Q3" s="18" t="s">
        <v>94</v>
      </c>
      <c r="R3" s="18" t="s">
        <v>77</v>
      </c>
      <c r="S3" s="11" t="s">
        <v>78</v>
      </c>
      <c r="T3" s="11" t="s">
        <v>79</v>
      </c>
      <c r="U3" s="18" t="s">
        <v>80</v>
      </c>
      <c r="V3" s="11" t="s">
        <v>72</v>
      </c>
      <c r="W3" s="11"/>
      <c r="X3" s="11" t="s">
        <v>81</v>
      </c>
      <c r="Y3" s="11" t="s">
        <v>81</v>
      </c>
      <c r="Z3" s="11" t="s">
        <v>82</v>
      </c>
      <c r="AA3" s="11" t="s">
        <v>95</v>
      </c>
      <c r="AB3" s="11" t="s">
        <v>84</v>
      </c>
      <c r="AC3" s="11" t="s">
        <v>85</v>
      </c>
      <c r="AD3" s="22">
        <v>46185.9445981366</v>
      </c>
    </row>
    <row r="4" customHeight="1" spans="1:30">
      <c r="A4" s="11" t="s">
        <v>96</v>
      </c>
      <c r="B4" s="21">
        <v>2017</v>
      </c>
      <c r="C4" s="17" t="s">
        <v>97</v>
      </c>
      <c r="D4" s="17" t="s">
        <v>2</v>
      </c>
      <c r="E4" s="18" t="s">
        <v>65</v>
      </c>
      <c r="F4" s="18" t="s">
        <v>66</v>
      </c>
      <c r="G4" s="18" t="s">
        <v>98</v>
      </c>
      <c r="H4" s="11" t="s">
        <v>2</v>
      </c>
      <c r="I4" s="11" t="s">
        <v>89</v>
      </c>
      <c r="J4" s="11" t="s">
        <v>69</v>
      </c>
      <c r="K4" s="11" t="s">
        <v>99</v>
      </c>
      <c r="L4" s="11" t="s">
        <v>71</v>
      </c>
      <c r="M4" s="11" t="s">
        <v>72</v>
      </c>
      <c r="N4" s="18" t="s">
        <v>100</v>
      </c>
      <c r="O4" s="11" t="s">
        <v>101</v>
      </c>
      <c r="P4" s="17" t="s">
        <v>102</v>
      </c>
      <c r="Q4" s="18" t="s">
        <v>103</v>
      </c>
      <c r="R4" s="18" t="s">
        <v>104</v>
      </c>
      <c r="S4" s="11" t="s">
        <v>78</v>
      </c>
      <c r="T4" s="18" t="s">
        <v>105</v>
      </c>
      <c r="U4" s="18" t="s">
        <v>80</v>
      </c>
      <c r="V4" s="11"/>
      <c r="W4" s="11"/>
      <c r="X4" s="11" t="s">
        <v>72</v>
      </c>
      <c r="Y4" s="11" t="s">
        <v>81</v>
      </c>
      <c r="Z4" s="11" t="s">
        <v>82</v>
      </c>
      <c r="AA4" s="11" t="s">
        <v>106</v>
      </c>
      <c r="AB4" s="11" t="s">
        <v>84</v>
      </c>
      <c r="AC4" s="11" t="s">
        <v>85</v>
      </c>
      <c r="AD4" s="22">
        <v>46185.9445981366</v>
      </c>
    </row>
    <row r="5" customHeight="1" spans="1:30">
      <c r="A5" s="11" t="s">
        <v>107</v>
      </c>
      <c r="B5" s="21">
        <v>2017</v>
      </c>
      <c r="C5" s="17" t="s">
        <v>108</v>
      </c>
      <c r="D5" s="17" t="s">
        <v>5</v>
      </c>
      <c r="E5" s="18" t="s">
        <v>109</v>
      </c>
      <c r="F5" s="18" t="s">
        <v>110</v>
      </c>
      <c r="G5" s="23">
        <v>2017</v>
      </c>
      <c r="H5" s="11" t="s">
        <v>5</v>
      </c>
      <c r="I5" s="11" t="s">
        <v>68</v>
      </c>
      <c r="J5" s="11" t="s">
        <v>111</v>
      </c>
      <c r="K5" s="11" t="s">
        <v>112</v>
      </c>
      <c r="L5" s="11" t="s">
        <v>113</v>
      </c>
      <c r="M5" s="11" t="s">
        <v>72</v>
      </c>
      <c r="N5" s="11" t="s">
        <v>114</v>
      </c>
      <c r="O5" s="11"/>
      <c r="P5" s="17" t="s">
        <v>115</v>
      </c>
      <c r="Q5" s="11" t="s">
        <v>116</v>
      </c>
      <c r="R5" s="11"/>
      <c r="S5" s="11"/>
      <c r="T5" s="11"/>
      <c r="U5" s="11"/>
      <c r="V5" s="11"/>
      <c r="W5" s="11"/>
      <c r="X5" s="11"/>
      <c r="Y5" s="11"/>
      <c r="Z5" s="11" t="s">
        <v>117</v>
      </c>
      <c r="AA5" s="11"/>
      <c r="AB5" s="11"/>
      <c r="AC5" s="11"/>
      <c r="AD5" s="22">
        <f ca="1">IF(A5="","",TODAY())</f>
        <v>46211</v>
      </c>
    </row>
    <row r="6" customHeight="1" spans="1:30">
      <c r="A6" s="11" t="s">
        <v>118</v>
      </c>
      <c r="B6" s="21">
        <v>2017</v>
      </c>
      <c r="C6" s="17" t="s">
        <v>87</v>
      </c>
      <c r="D6" s="17" t="s">
        <v>5</v>
      </c>
      <c r="E6" s="18" t="s">
        <v>109</v>
      </c>
      <c r="F6" s="18" t="s">
        <v>110</v>
      </c>
      <c r="G6" s="23">
        <v>2017</v>
      </c>
      <c r="H6" s="11" t="s">
        <v>5</v>
      </c>
      <c r="I6" s="11" t="s">
        <v>68</v>
      </c>
      <c r="J6" s="11" t="s">
        <v>111</v>
      </c>
      <c r="K6" s="11" t="s">
        <v>112</v>
      </c>
      <c r="L6" s="11" t="s">
        <v>113</v>
      </c>
      <c r="M6" s="11" t="s">
        <v>72</v>
      </c>
      <c r="N6" s="11" t="s">
        <v>73</v>
      </c>
      <c r="O6" s="11"/>
      <c r="P6" s="17" t="s">
        <v>119</v>
      </c>
      <c r="Q6" s="11" t="s">
        <v>76</v>
      </c>
      <c r="R6" s="11"/>
      <c r="S6" s="11"/>
      <c r="T6" s="11"/>
      <c r="U6" s="11"/>
      <c r="V6" s="11"/>
      <c r="W6" s="11" t="s">
        <v>72</v>
      </c>
      <c r="X6" s="11"/>
      <c r="Y6" s="11"/>
      <c r="Z6" s="11" t="s">
        <v>117</v>
      </c>
      <c r="AA6" s="11"/>
      <c r="AB6" s="11"/>
      <c r="AC6" s="11"/>
      <c r="AD6" s="22">
        <f ca="1">IF(A6="","",TODAY())</f>
        <v>46211</v>
      </c>
    </row>
    <row r="7" customHeight="1" spans="1:30">
      <c r="A7" s="11" t="s">
        <v>120</v>
      </c>
      <c r="B7" s="21">
        <v>2017</v>
      </c>
      <c r="C7" s="17" t="s">
        <v>121</v>
      </c>
      <c r="D7" s="17" t="s">
        <v>5</v>
      </c>
      <c r="E7" s="18" t="s">
        <v>109</v>
      </c>
      <c r="F7" s="18" t="s">
        <v>110</v>
      </c>
      <c r="G7" s="23">
        <v>2017</v>
      </c>
      <c r="H7" s="11" t="s">
        <v>5</v>
      </c>
      <c r="I7" s="11" t="s">
        <v>89</v>
      </c>
      <c r="J7" s="11" t="s">
        <v>122</v>
      </c>
      <c r="K7" s="11" t="s">
        <v>112</v>
      </c>
      <c r="L7" s="11" t="s">
        <v>113</v>
      </c>
      <c r="M7" s="11" t="s">
        <v>72</v>
      </c>
      <c r="N7" s="11"/>
      <c r="O7" s="11"/>
      <c r="P7" s="11"/>
      <c r="Q7" s="11"/>
      <c r="R7" s="11"/>
      <c r="S7" s="11"/>
      <c r="T7" s="11"/>
      <c r="U7" s="11"/>
      <c r="V7" s="11"/>
      <c r="W7" s="11"/>
      <c r="X7" s="11"/>
      <c r="Y7" s="11"/>
      <c r="Z7" s="11" t="s">
        <v>117</v>
      </c>
      <c r="AA7" s="11"/>
      <c r="AB7" s="11"/>
      <c r="AC7" s="11"/>
      <c r="AD7" s="22">
        <f ca="1">IF(A7="","",TODAY())</f>
        <v>46211</v>
      </c>
    </row>
    <row r="8" customHeight="1" spans="1:30">
      <c r="A8" s="11" t="s">
        <v>123</v>
      </c>
      <c r="B8" s="21">
        <v>2017</v>
      </c>
      <c r="C8" s="17" t="s">
        <v>124</v>
      </c>
      <c r="D8" s="17" t="s">
        <v>5</v>
      </c>
      <c r="E8" s="18" t="s">
        <v>109</v>
      </c>
      <c r="F8" s="18" t="s">
        <v>110</v>
      </c>
      <c r="G8" s="23">
        <v>2017</v>
      </c>
      <c r="H8" s="11" t="s">
        <v>5</v>
      </c>
      <c r="I8" s="11" t="s">
        <v>89</v>
      </c>
      <c r="J8" s="11" t="s">
        <v>122</v>
      </c>
      <c r="K8" s="11" t="s">
        <v>112</v>
      </c>
      <c r="L8" s="11" t="s">
        <v>113</v>
      </c>
      <c r="M8" s="11" t="s">
        <v>72</v>
      </c>
      <c r="N8" s="11"/>
      <c r="O8" s="11"/>
      <c r="P8" s="11"/>
      <c r="Q8" s="11"/>
      <c r="R8" s="11"/>
      <c r="S8" s="11"/>
      <c r="T8" s="11"/>
      <c r="U8" s="11"/>
      <c r="V8" s="11"/>
      <c r="W8" s="11"/>
      <c r="X8" s="11"/>
      <c r="Y8" s="11"/>
      <c r="Z8" s="11" t="s">
        <v>117</v>
      </c>
      <c r="AA8" s="11"/>
      <c r="AB8" s="11"/>
      <c r="AC8" s="11"/>
      <c r="AD8" s="22">
        <f ca="1">IF(A8="","",TODAY())</f>
        <v>46211</v>
      </c>
    </row>
    <row r="9" customHeight="1" spans="1:30">
      <c r="A9" s="11" t="s">
        <v>125</v>
      </c>
      <c r="B9" s="21">
        <v>2017</v>
      </c>
      <c r="C9" s="17" t="s">
        <v>126</v>
      </c>
      <c r="D9" s="17" t="s">
        <v>5</v>
      </c>
      <c r="E9" s="18" t="s">
        <v>109</v>
      </c>
      <c r="F9" s="18" t="s">
        <v>110</v>
      </c>
      <c r="G9" s="23">
        <v>2017</v>
      </c>
      <c r="H9" s="11" t="s">
        <v>5</v>
      </c>
      <c r="I9" s="11" t="s">
        <v>89</v>
      </c>
      <c r="J9" s="11" t="s">
        <v>122</v>
      </c>
      <c r="K9" s="11" t="s">
        <v>112</v>
      </c>
      <c r="L9" s="11" t="s">
        <v>113</v>
      </c>
      <c r="M9" s="11" t="s">
        <v>72</v>
      </c>
      <c r="N9" s="11"/>
      <c r="O9" s="11"/>
      <c r="P9" s="11"/>
      <c r="Q9" s="11"/>
      <c r="R9" s="11"/>
      <c r="S9" s="11"/>
      <c r="T9" s="11"/>
      <c r="U9" s="11"/>
      <c r="V9" s="11"/>
      <c r="W9" s="11"/>
      <c r="X9" s="11"/>
      <c r="Y9" s="11"/>
      <c r="Z9" s="11" t="s">
        <v>117</v>
      </c>
      <c r="AA9" s="11"/>
      <c r="AB9" s="11"/>
      <c r="AC9" s="11"/>
      <c r="AD9" s="22">
        <f ca="1">IF(A9="","",TODAY())</f>
        <v>46211</v>
      </c>
    </row>
    <row r="10" customHeight="1" spans="1:30">
      <c r="A10" s="11" t="s">
        <v>127</v>
      </c>
      <c r="B10" s="21">
        <v>2017</v>
      </c>
      <c r="C10" s="17" t="s">
        <v>128</v>
      </c>
      <c r="D10" s="17" t="s">
        <v>5</v>
      </c>
      <c r="E10" s="18" t="s">
        <v>109</v>
      </c>
      <c r="F10" s="18" t="s">
        <v>110</v>
      </c>
      <c r="G10" s="23">
        <v>2017</v>
      </c>
      <c r="H10" s="11" t="s">
        <v>5</v>
      </c>
      <c r="I10" s="11" t="s">
        <v>129</v>
      </c>
      <c r="J10" s="11" t="s">
        <v>130</v>
      </c>
      <c r="K10" s="11" t="s">
        <v>112</v>
      </c>
      <c r="L10" s="11" t="s">
        <v>113</v>
      </c>
      <c r="M10" s="11" t="s">
        <v>72</v>
      </c>
      <c r="N10" s="11"/>
      <c r="O10" s="11"/>
      <c r="P10" s="11"/>
      <c r="Q10" s="11"/>
      <c r="R10" s="11"/>
      <c r="S10" s="11"/>
      <c r="T10" s="11"/>
      <c r="U10" s="11"/>
      <c r="V10" s="11"/>
      <c r="W10" s="11"/>
      <c r="X10" s="11"/>
      <c r="Y10" s="11"/>
      <c r="Z10" s="11" t="s">
        <v>117</v>
      </c>
      <c r="AA10" s="11"/>
      <c r="AB10" s="11"/>
      <c r="AC10" s="11"/>
      <c r="AD10" s="22">
        <f ca="1">IF(A10="","",TODAY())</f>
        <v>46211</v>
      </c>
    </row>
    <row r="11" customHeight="1" spans="1:30">
      <c r="A11" s="11" t="s">
        <v>131</v>
      </c>
      <c r="B11" s="21">
        <v>2017</v>
      </c>
      <c r="C11" s="17" t="s">
        <v>132</v>
      </c>
      <c r="D11" s="17" t="s">
        <v>5</v>
      </c>
      <c r="E11" s="18" t="s">
        <v>109</v>
      </c>
      <c r="F11" s="18" t="s">
        <v>110</v>
      </c>
      <c r="G11" s="23">
        <v>2017</v>
      </c>
      <c r="H11" s="11" t="s">
        <v>5</v>
      </c>
      <c r="I11" s="11" t="s">
        <v>129</v>
      </c>
      <c r="J11" s="11" t="s">
        <v>130</v>
      </c>
      <c r="K11" s="11" t="s">
        <v>112</v>
      </c>
      <c r="L11" s="11" t="s">
        <v>113</v>
      </c>
      <c r="M11" s="11" t="s">
        <v>72</v>
      </c>
      <c r="N11" s="11"/>
      <c r="O11" s="11"/>
      <c r="P11" s="11"/>
      <c r="Q11" s="11"/>
      <c r="R11" s="11"/>
      <c r="S11" s="11"/>
      <c r="T11" s="11"/>
      <c r="U11" s="11"/>
      <c r="V11" s="11"/>
      <c r="W11" s="11"/>
      <c r="X11" s="11"/>
      <c r="Y11" s="11"/>
      <c r="Z11" s="11" t="s">
        <v>117</v>
      </c>
      <c r="AA11" s="11"/>
      <c r="AB11" s="11"/>
      <c r="AC11" s="11"/>
      <c r="AD11" s="22">
        <f ca="1">IF(A11="","",TODAY())</f>
        <v>46211</v>
      </c>
    </row>
    <row r="12" customHeight="1" spans="1:30">
      <c r="A12" s="11" t="s">
        <v>133</v>
      </c>
      <c r="B12" s="21">
        <v>2018</v>
      </c>
      <c r="C12" s="17" t="s">
        <v>134</v>
      </c>
      <c r="D12" s="17" t="s">
        <v>2</v>
      </c>
      <c r="E12" s="18" t="s">
        <v>135</v>
      </c>
      <c r="F12" s="18" t="s">
        <v>136</v>
      </c>
      <c r="G12" s="17" t="s">
        <v>137</v>
      </c>
      <c r="H12" s="11" t="s">
        <v>2</v>
      </c>
      <c r="I12" s="11" t="s">
        <v>68</v>
      </c>
      <c r="J12" s="11" t="s">
        <v>138</v>
      </c>
      <c r="K12" s="11" t="str">
        <f>IF(J12="","",IF(OR(J12="金奖",J12="特等奖"),"顶级成果",IF(OR(J12="银奖",J12="一等奖",J12="创业之星"),"高等级成果",IF(OR(J12="铜奖",J12="二等奖"),"中等级成果",IF(OR(J12="三等奖",J12="优秀结项",J12="合格结项"),"一般成果",IF(OR(J12="国家级立项",J12="省级立项",J12="校级立项"),"立项成果","参与成果"))))))</f>
        <v>高等级成果</v>
      </c>
      <c r="L12" s="11" t="str">
        <f>IF(J12="","",IF(OR(J12="金奖",J12="银奖",J12="铜奖"),"金银铜体系",IF(OR(J12="特等奖",J12="一等奖",J12="二等奖",J12="三等奖"),"特一二三体系",IF(OR(J12="国家级立项",J12="省级立项",J12="校级立项"),"立项体系",IF(J12="创业之星","荣誉称号体系","其他")))))</f>
        <v>金银铜体系</v>
      </c>
      <c r="M12" s="11" t="str">
        <f>IF(J12="","",IF(OR(J12="入围奖",J12="优秀奖"),"是","是"))</f>
        <v>是</v>
      </c>
      <c r="N12" s="11" t="s">
        <v>139</v>
      </c>
      <c r="O12" s="11"/>
      <c r="P12" s="17" t="s">
        <v>140</v>
      </c>
      <c r="Q12" s="11" t="s">
        <v>141</v>
      </c>
      <c r="R12" s="11"/>
      <c r="S12" s="11"/>
      <c r="T12" s="11"/>
      <c r="U12" s="11"/>
      <c r="V12" s="11"/>
      <c r="W12" s="11"/>
      <c r="X12" s="11"/>
      <c r="Y12" s="11"/>
      <c r="Z12" s="11" t="s">
        <v>82</v>
      </c>
      <c r="AA12" s="11"/>
      <c r="AB12" s="11"/>
      <c r="AC12" s="11"/>
      <c r="AD12" s="22">
        <f ca="1">IF(A12="","",TODAY())</f>
        <v>46211</v>
      </c>
    </row>
    <row r="13" customHeight="1" spans="1:30">
      <c r="A13" s="11" t="s">
        <v>142</v>
      </c>
      <c r="B13" s="21">
        <v>2018</v>
      </c>
      <c r="C13" s="17" t="s">
        <v>143</v>
      </c>
      <c r="D13" s="17" t="s">
        <v>2</v>
      </c>
      <c r="E13" s="18" t="s">
        <v>135</v>
      </c>
      <c r="F13" s="18" t="s">
        <v>136</v>
      </c>
      <c r="G13" s="17" t="s">
        <v>144</v>
      </c>
      <c r="H13" s="11" t="s">
        <v>2</v>
      </c>
      <c r="I13" s="11" t="s">
        <v>89</v>
      </c>
      <c r="J13" s="11" t="s">
        <v>138</v>
      </c>
      <c r="K13" s="24" t="str">
        <f>IF(J13="","",IF(OR(J13="金奖",J13="特等奖"),"顶级成果",IF(OR(J13="银奖",J13="一等奖",J13="创业之星"),"高等级成果",IF(OR(J13="铜奖",J13="二等奖"),"中等级成果",IF(OR(J13="三等奖",J13="优秀结项",J13="合格结项"),"一般成果",IF(OR(J13="国家级立项",J13="省级立项",J13="校级立项"),"立项成果","参与成果"))))))</f>
        <v>高等级成果</v>
      </c>
      <c r="L13" s="11" t="str">
        <f>IF(J13="","",IF(OR(J13="金奖",J13="银奖",J13="铜奖"),"金银铜体系",IF(OR(J13="特等奖",J13="一等奖",J13="二等奖",J13="三等奖"),"特一二三体系",IF(OR(J13="国家级立项",J13="省级立项",J13="校级立项"),"立项体系",IF(J13="创业之星","荣誉称号体系","其他")))))</f>
        <v>金银铜体系</v>
      </c>
      <c r="M13" s="11" t="str">
        <f>IF(J13="","",IF(OR(J13="入围奖",J13="优秀奖"),"是","是"))</f>
        <v>是</v>
      </c>
      <c r="N13" s="11" t="s">
        <v>145</v>
      </c>
      <c r="O13" s="11"/>
      <c r="P13" s="11" t="s">
        <v>146</v>
      </c>
      <c r="Q13" s="11"/>
      <c r="R13" s="11"/>
      <c r="S13" s="11"/>
      <c r="T13" s="11"/>
      <c r="U13" s="11"/>
      <c r="V13" s="11"/>
      <c r="W13" s="11"/>
      <c r="X13" s="11"/>
      <c r="Y13" s="11"/>
      <c r="Z13" s="11" t="s">
        <v>82</v>
      </c>
      <c r="AA13" s="11"/>
      <c r="AB13" s="11"/>
      <c r="AC13" s="11"/>
      <c r="AD13" s="22">
        <f ca="1">IF(A13="","",TODAY())</f>
        <v>46211</v>
      </c>
    </row>
    <row r="14" customHeight="1" spans="1:30">
      <c r="A14" s="11" t="s">
        <v>147</v>
      </c>
      <c r="B14" s="21">
        <v>2018</v>
      </c>
      <c r="C14" s="17" t="s">
        <v>148</v>
      </c>
      <c r="D14" s="17" t="s">
        <v>2</v>
      </c>
      <c r="E14" s="18" t="s">
        <v>135</v>
      </c>
      <c r="F14" s="18" t="s">
        <v>136</v>
      </c>
      <c r="G14" s="17" t="s">
        <v>144</v>
      </c>
      <c r="H14" s="11" t="s">
        <v>2</v>
      </c>
      <c r="I14" s="11" t="s">
        <v>89</v>
      </c>
      <c r="J14" s="11" t="s">
        <v>149</v>
      </c>
      <c r="K14" s="11" t="str">
        <f>IF(J14="","",IF(OR(J14="金奖",J14="特等奖"),"顶级成果",IF(OR(J14="银奖",J14="一等奖",J14="创业之星"),"高等级成果",IF(OR(J14="铜奖",J14="二等奖"),"中等级成果",IF(OR(J14="三等奖",J14="优秀结项",J14="合格结项"),"一般成果",IF(OR(J14="国家级立项",J14="省级立项",J14="校级立项"),"立项成果","参与成果"))))))</f>
        <v>中等级成果</v>
      </c>
      <c r="L14" s="11" t="str">
        <f>IF(J14="","",IF(OR(J14="金奖",J14="银奖",J14="铜奖"),"金银铜体系",IF(OR(J14="特等奖",J14="一等奖",J14="二等奖",J14="三等奖"),"特一二三体系",IF(OR(J14="国家级立项",J14="省级立项",J14="校级立项"),"立项体系",IF(J14="创业之星","荣誉称号体系","其他")))))</f>
        <v>金银铜体系</v>
      </c>
      <c r="M14" s="11" t="str">
        <f>IF(J14="","",IF(OR(J14="入围奖",J14="优秀奖"),"是","是"))</f>
        <v>是</v>
      </c>
      <c r="N14" s="11" t="s">
        <v>150</v>
      </c>
      <c r="O14" s="11"/>
      <c r="P14" s="17" t="s">
        <v>151</v>
      </c>
      <c r="Q14" s="11"/>
      <c r="R14" s="11"/>
      <c r="S14" s="11"/>
      <c r="T14" s="11"/>
      <c r="U14" s="11"/>
      <c r="V14" s="11"/>
      <c r="W14" s="11"/>
      <c r="X14" s="11"/>
      <c r="Y14" s="11"/>
      <c r="Z14" s="11" t="s">
        <v>82</v>
      </c>
      <c r="AA14" s="11"/>
      <c r="AB14" s="11"/>
      <c r="AC14" s="11"/>
      <c r="AD14" s="22">
        <f ca="1">IF(A14="","",TODAY())</f>
        <v>46211</v>
      </c>
    </row>
    <row r="15" customHeight="1" spans="1:30">
      <c r="A15" s="11" t="s">
        <v>152</v>
      </c>
      <c r="B15" s="21">
        <v>2018</v>
      </c>
      <c r="C15" s="17" t="s">
        <v>153</v>
      </c>
      <c r="D15" s="17" t="s">
        <v>2</v>
      </c>
      <c r="E15" s="18" t="s">
        <v>135</v>
      </c>
      <c r="F15" s="18" t="s">
        <v>136</v>
      </c>
      <c r="G15" s="17" t="s">
        <v>144</v>
      </c>
      <c r="H15" s="11" t="s">
        <v>2</v>
      </c>
      <c r="I15" s="11" t="s">
        <v>89</v>
      </c>
      <c r="J15" s="11" t="s">
        <v>149</v>
      </c>
      <c r="K15" s="11" t="str">
        <f>IF(J15="","",IF(OR(J15="金奖",J15="特等奖"),"顶级成果",IF(OR(J15="银奖",J15="一等奖",J15="创业之星"),"高等级成果",IF(OR(J15="铜奖",J15="二等奖"),"中等级成果",IF(OR(J15="三等奖",J15="优秀结项",J15="合格结项"),"一般成果",IF(OR(J15="国家级立项",J15="省级立项",J15="校级立项"),"立项成果","参与成果"))))))</f>
        <v>中等级成果</v>
      </c>
      <c r="L15" s="11" t="str">
        <f>IF(J15="","",IF(OR(J15="金奖",J15="银奖",J15="铜奖"),"金银铜体系",IF(OR(J15="特等奖",J15="一等奖",J15="二等奖",J15="三等奖"),"特一二三体系",IF(OR(J15="国家级立项",J15="省级立项",J15="校级立项"),"立项体系",IF(J15="创业之星","荣誉称号体系","其他")))))</f>
        <v>金银铜体系</v>
      </c>
      <c r="M15" s="11" t="str">
        <f>IF(J15="","",IF(OR(J15="入围奖",J15="优秀奖"),"是","是"))</f>
        <v>是</v>
      </c>
      <c r="N15" s="11" t="s">
        <v>154</v>
      </c>
      <c r="O15" s="11"/>
      <c r="P15" s="11" t="s">
        <v>155</v>
      </c>
      <c r="Q15" s="11"/>
      <c r="R15" s="11"/>
      <c r="S15" s="11"/>
      <c r="T15" s="11"/>
      <c r="U15" s="11"/>
      <c r="V15" s="11"/>
      <c r="W15" s="11"/>
      <c r="X15" s="11"/>
      <c r="Y15" s="11"/>
      <c r="Z15" s="11" t="s">
        <v>82</v>
      </c>
      <c r="AA15" s="11"/>
      <c r="AB15" s="11"/>
      <c r="AC15" s="11"/>
      <c r="AD15" s="22">
        <f ca="1">IF(A15="","",TODAY())</f>
        <v>46211</v>
      </c>
    </row>
    <row r="16" customHeight="1" spans="1:30">
      <c r="A16" s="11" t="s">
        <v>156</v>
      </c>
      <c r="B16" s="21">
        <v>2018</v>
      </c>
      <c r="C16" s="17" t="s">
        <v>157</v>
      </c>
      <c r="D16" s="17" t="s">
        <v>2</v>
      </c>
      <c r="E16" s="18" t="s">
        <v>158</v>
      </c>
      <c r="F16" s="18" t="s">
        <v>159</v>
      </c>
      <c r="G16" s="17" t="s">
        <v>160</v>
      </c>
      <c r="H16" s="11" t="s">
        <v>2</v>
      </c>
      <c r="I16" s="11" t="s">
        <v>68</v>
      </c>
      <c r="J16" s="11" t="s">
        <v>138</v>
      </c>
      <c r="K16" s="11" t="str">
        <f>IF(J16="","",IF(OR(J16="金奖",J16="特等奖"),"顶级成果",IF(OR(J16="银奖",J16="一等奖",J16="创业之星"),"高等级成果",IF(OR(J16="铜奖",J16="二等奖"),"中等级成果",IF(OR(J16="三等奖",J16="优秀结项",J16="合格结项"),"一般成果",IF(OR(J16="国家级立项",J16="省级立项",J16="校级立项"),"立项成果","参与成果"))))))</f>
        <v>高等级成果</v>
      </c>
      <c r="L16" s="11" t="str">
        <f>IF(J16="","",IF(OR(J16="金奖",J16="银奖",J16="铜奖"),"金银铜体系",IF(OR(J16="特等奖",J16="一等奖",J16="二等奖",J16="三等奖"),"特一二三体系",IF(OR(J16="国家级立项",J16="省级立项",J16="校级立项"),"立项体系",IF(J16="创业之星","荣誉称号体系","其他")))))</f>
        <v>金银铜体系</v>
      </c>
      <c r="M16" s="11" t="str">
        <f>IF(J16="","",IF(OR(J16="入围奖",J16="优秀奖"),"是","是"))</f>
        <v>是</v>
      </c>
      <c r="N16" s="17" t="s">
        <v>145</v>
      </c>
      <c r="O16" s="11"/>
      <c r="P16" s="17" t="s">
        <v>161</v>
      </c>
      <c r="Q16" s="11" t="s">
        <v>76</v>
      </c>
      <c r="R16" s="11"/>
      <c r="S16" s="11"/>
      <c r="T16" s="11"/>
      <c r="U16" s="11"/>
      <c r="V16" s="11"/>
      <c r="W16" s="11"/>
      <c r="X16" s="11"/>
      <c r="Y16" s="11"/>
      <c r="Z16" s="11" t="s">
        <v>82</v>
      </c>
      <c r="AA16" s="11"/>
      <c r="AB16" s="11"/>
      <c r="AC16" s="11"/>
      <c r="AD16" s="22">
        <f ca="1">IF(A16="","",TODAY())</f>
        <v>46211</v>
      </c>
    </row>
    <row r="17" customHeight="1" spans="1:30">
      <c r="A17" s="11" t="s">
        <v>162</v>
      </c>
      <c r="B17" s="21">
        <v>2018</v>
      </c>
      <c r="C17" s="17" t="s">
        <v>148</v>
      </c>
      <c r="D17" s="17" t="s">
        <v>2</v>
      </c>
      <c r="E17" s="18" t="s">
        <v>158</v>
      </c>
      <c r="F17" s="18" t="s">
        <v>159</v>
      </c>
      <c r="G17" s="17" t="s">
        <v>160</v>
      </c>
      <c r="H17" s="11" t="s">
        <v>2</v>
      </c>
      <c r="I17" s="11" t="s">
        <v>68</v>
      </c>
      <c r="J17" s="11" t="s">
        <v>149</v>
      </c>
      <c r="K17" s="11" t="str">
        <f>IF(J17="","",IF(OR(J17="金奖",J17="特等奖"),"顶级成果",IF(OR(J17="银奖",J17="一等奖",J17="创业之星"),"高等级成果",IF(OR(J17="铜奖",J17="二等奖"),"中等级成果",IF(OR(J17="三等奖",J17="优秀结项",J17="合格结项"),"一般成果",IF(OR(J17="国家级立项",J17="省级立项",J17="校级立项"),"立项成果","参与成果"))))))</f>
        <v>中等级成果</v>
      </c>
      <c r="L17" s="11" t="str">
        <f>IF(J17="","",IF(OR(J17="金奖",J17="银奖",J17="铜奖"),"金银铜体系",IF(OR(J17="特等奖",J17="一等奖",J17="二等奖",J17="三等奖"),"特一二三体系",IF(OR(J17="国家级立项",J17="省级立项",J17="校级立项"),"立项体系",IF(J17="创业之星","荣誉称号体系","其他")))))</f>
        <v>金银铜体系</v>
      </c>
      <c r="M17" s="11" t="str">
        <f>IF(J17="","",IF(OR(J17="入围奖",J17="优秀奖"),"是","是"))</f>
        <v>是</v>
      </c>
      <c r="N17" s="17" t="s">
        <v>150</v>
      </c>
      <c r="O17" s="11"/>
      <c r="P17" s="17" t="s">
        <v>163</v>
      </c>
      <c r="Q17" s="11" t="s">
        <v>164</v>
      </c>
      <c r="R17" s="11"/>
      <c r="S17" s="11"/>
      <c r="T17" s="11"/>
      <c r="U17" s="11"/>
      <c r="V17" s="11"/>
      <c r="W17" s="11"/>
      <c r="X17" s="11"/>
      <c r="Y17" s="11"/>
      <c r="Z17" s="11" t="s">
        <v>82</v>
      </c>
      <c r="AA17" s="11"/>
      <c r="AB17" s="11"/>
      <c r="AC17" s="11"/>
      <c r="AD17" s="22">
        <f ca="1">IF(A17="","",TODAY())</f>
        <v>46211</v>
      </c>
    </row>
    <row r="18" customHeight="1" spans="1:30">
      <c r="A18" s="11" t="s">
        <v>165</v>
      </c>
      <c r="B18" s="21">
        <v>2018</v>
      </c>
      <c r="C18" s="17" t="s">
        <v>166</v>
      </c>
      <c r="D18" s="17" t="s">
        <v>2</v>
      </c>
      <c r="E18" s="18" t="s">
        <v>158</v>
      </c>
      <c r="F18" s="18" t="s">
        <v>159</v>
      </c>
      <c r="G18" s="17" t="s">
        <v>167</v>
      </c>
      <c r="H18" s="11" t="s">
        <v>2</v>
      </c>
      <c r="I18" s="11" t="s">
        <v>89</v>
      </c>
      <c r="J18" s="11" t="s">
        <v>138</v>
      </c>
      <c r="K18" s="11" t="str">
        <f>IF(J18="","",IF(OR(J18="金奖",J18="特等奖"),"顶级成果",IF(OR(J18="银奖",J18="一等奖",J18="创业之星"),"高等级成果",IF(OR(J18="铜奖",J18="二等奖"),"中等级成果",IF(OR(J18="三等奖",J18="优秀结项",J18="合格结项"),"一般成果",IF(OR(J18="国家级立项",J18="省级立项",J18="校级立项"),"立项成果","参与成果"))))))</f>
        <v>高等级成果</v>
      </c>
      <c r="L18" s="11" t="str">
        <f>IF(J18="","",IF(OR(J18="金奖",J18="银奖",J18="铜奖"),"金银铜体系",IF(OR(J18="特等奖",J18="一等奖",J18="二等奖",J18="三等奖"),"特一二三体系",IF(OR(J18="国家级立项",J18="省级立项",J18="校级立项"),"立项体系",IF(J18="创业之星","荣誉称号体系","其他")))))</f>
        <v>金银铜体系</v>
      </c>
      <c r="M18" s="11" t="str">
        <f>IF(J18="","",IF(OR(J18="入围奖",J18="优秀奖"),"是","是"))</f>
        <v>是</v>
      </c>
      <c r="N18" s="17" t="s">
        <v>168</v>
      </c>
      <c r="O18" s="11"/>
      <c r="P18" s="17" t="s">
        <v>169</v>
      </c>
      <c r="Q18" s="11" t="s">
        <v>76</v>
      </c>
      <c r="R18" s="11"/>
      <c r="S18" s="11"/>
      <c r="T18" s="11"/>
      <c r="U18" s="11"/>
      <c r="V18" s="11"/>
      <c r="W18" s="11"/>
      <c r="X18" s="11"/>
      <c r="Y18" s="11"/>
      <c r="Z18" s="11" t="s">
        <v>82</v>
      </c>
      <c r="AA18" s="11"/>
      <c r="AB18" s="11"/>
      <c r="AC18" s="11"/>
      <c r="AD18" s="22">
        <f ca="1">IF(A18="","",TODAY())</f>
        <v>46211</v>
      </c>
    </row>
    <row r="19" customHeight="1" spans="1:30">
      <c r="A19" s="11" t="s">
        <v>170</v>
      </c>
      <c r="B19" s="21">
        <v>2018</v>
      </c>
      <c r="C19" s="17" t="s">
        <v>171</v>
      </c>
      <c r="D19" s="17" t="s">
        <v>2</v>
      </c>
      <c r="E19" s="18" t="s">
        <v>158</v>
      </c>
      <c r="F19" s="18" t="s">
        <v>159</v>
      </c>
      <c r="G19" s="17" t="s">
        <v>167</v>
      </c>
      <c r="H19" s="11" t="s">
        <v>2</v>
      </c>
      <c r="I19" s="11" t="s">
        <v>89</v>
      </c>
      <c r="J19" s="11" t="s">
        <v>149</v>
      </c>
      <c r="K19" s="11" t="str">
        <f>IF(J19="","",IF(OR(J19="金奖",J19="特等奖"),"顶级成果",IF(OR(J19="银奖",J19="一等奖",J19="创业之星"),"高等级成果",IF(OR(J19="铜奖",J19="二等奖"),"中等级成果",IF(OR(J19="三等奖",J19="优秀结项",J19="合格结项"),"一般成果",IF(OR(J19="国家级立项",J19="省级立项",J19="校级立项"),"立项成果","参与成果"))))))</f>
        <v>中等级成果</v>
      </c>
      <c r="L19" s="11" t="str">
        <f>IF(J19="","",IF(OR(J19="金奖",J19="银奖",J19="铜奖"),"金银铜体系",IF(OR(J19="特等奖",J19="一等奖",J19="二等奖",J19="三等奖"),"特一二三体系",IF(OR(J19="国家级立项",J19="省级立项",J19="校级立项"),"立项体系",IF(J19="创业之星","荣誉称号体系","其他")))))</f>
        <v>金银铜体系</v>
      </c>
      <c r="M19" s="11" t="str">
        <f>IF(J19="","",IF(OR(J19="入围奖",J19="优秀奖"),"是","是"))</f>
        <v>是</v>
      </c>
      <c r="N19" s="17" t="s">
        <v>172</v>
      </c>
      <c r="O19" s="11"/>
      <c r="P19" s="17" t="s">
        <v>173</v>
      </c>
      <c r="R19" s="11"/>
      <c r="S19" s="11"/>
      <c r="T19" s="11"/>
      <c r="U19" s="11"/>
      <c r="V19" s="11"/>
      <c r="W19" s="11"/>
      <c r="X19" s="11"/>
      <c r="Y19" s="11"/>
      <c r="Z19" s="11" t="s">
        <v>82</v>
      </c>
      <c r="AA19" s="11"/>
      <c r="AB19" s="11"/>
      <c r="AC19" s="11"/>
      <c r="AD19" s="22">
        <f ca="1">IF(A19="","",TODAY())</f>
        <v>46211</v>
      </c>
    </row>
    <row r="20" customHeight="1" spans="1:30">
      <c r="A20" s="11" t="s">
        <v>174</v>
      </c>
      <c r="B20" s="21">
        <v>2018</v>
      </c>
      <c r="C20" s="17" t="s">
        <v>175</v>
      </c>
      <c r="D20" s="17" t="s">
        <v>2</v>
      </c>
      <c r="E20" s="18" t="s">
        <v>158</v>
      </c>
      <c r="F20" s="18" t="s">
        <v>159</v>
      </c>
      <c r="G20" s="17" t="s">
        <v>167</v>
      </c>
      <c r="H20" s="11" t="s">
        <v>2</v>
      </c>
      <c r="I20" s="11" t="s">
        <v>89</v>
      </c>
      <c r="J20" s="11" t="s">
        <v>138</v>
      </c>
      <c r="K20" s="11" t="str">
        <f>IF(J20="","",IF(OR(J20="金奖",J20="特等奖"),"顶级成果",IF(OR(J20="银奖",J20="一等奖",J20="创业之星"),"高等级成果",IF(OR(J20="铜奖",J20="二等奖"),"中等级成果",IF(OR(J20="三等奖",J20="优秀结项",J20="合格结项"),"一般成果",IF(OR(J20="国家级立项",J20="省级立项",J20="校级立项"),"立项成果","参与成果"))))))</f>
        <v>高等级成果</v>
      </c>
      <c r="L20" s="11" t="str">
        <f>IF(J20="","",IF(OR(J20="金奖",J20="银奖",J20="铜奖"),"金银铜体系",IF(OR(J20="特等奖",J20="一等奖",J20="二等奖",J20="三等奖"),"特一二三体系",IF(OR(J20="国家级立项",J20="省级立项",J20="校级立项"),"立项体系",IF(J20="创业之星","荣誉称号体系","其他")))))</f>
        <v>金银铜体系</v>
      </c>
      <c r="M20" s="11" t="str">
        <f>IF(J20="","",IF(OR(J20="入围奖",J20="优秀奖"),"是","是"))</f>
        <v>是</v>
      </c>
      <c r="N20" s="17" t="s">
        <v>176</v>
      </c>
      <c r="O20" s="11"/>
      <c r="P20" s="17" t="s">
        <v>177</v>
      </c>
      <c r="Q20" s="11"/>
      <c r="R20" s="11"/>
      <c r="S20" s="11"/>
      <c r="T20" s="11"/>
      <c r="U20" s="11"/>
      <c r="V20" s="11"/>
      <c r="W20" s="11"/>
      <c r="X20" s="11"/>
      <c r="Y20" s="11"/>
      <c r="Z20" s="11" t="s">
        <v>82</v>
      </c>
      <c r="AA20" s="11"/>
      <c r="AB20" s="11"/>
      <c r="AC20" s="11"/>
      <c r="AD20" s="22">
        <f ca="1">IF(A20="","",TODAY())</f>
        <v>46211</v>
      </c>
    </row>
    <row r="21" customHeight="1" spans="1:30">
      <c r="A21" s="11" t="s">
        <v>178</v>
      </c>
      <c r="B21" s="21">
        <v>2018</v>
      </c>
      <c r="C21" s="17" t="s">
        <v>179</v>
      </c>
      <c r="D21" s="17" t="s">
        <v>2</v>
      </c>
      <c r="E21" s="18" t="s">
        <v>158</v>
      </c>
      <c r="F21" s="18" t="s">
        <v>159</v>
      </c>
      <c r="G21" s="17" t="s">
        <v>167</v>
      </c>
      <c r="H21" s="11" t="s">
        <v>2</v>
      </c>
      <c r="I21" s="11" t="s">
        <v>89</v>
      </c>
      <c r="J21" s="11" t="s">
        <v>149</v>
      </c>
      <c r="K21" s="11" t="str">
        <f>IF(J21="","",IF(OR(J21="金奖",J21="特等奖"),"顶级成果",IF(OR(J21="银奖",J21="一等奖",J21="创业之星"),"高等级成果",IF(OR(J21="铜奖",J21="二等奖"),"中等级成果",IF(OR(J21="三等奖",J21="优秀结项",J21="合格结项"),"一般成果",IF(OR(J21="国家级立项",J21="省级立项",J21="校级立项"),"立项成果","参与成果"))))))</f>
        <v>中等级成果</v>
      </c>
      <c r="L21" s="11" t="str">
        <f>IF(J21="","",IF(OR(J21="金奖",J21="银奖",J21="铜奖"),"金银铜体系",IF(OR(J21="特等奖",J21="一等奖",J21="二等奖",J21="三等奖"),"特一二三体系",IF(OR(J21="国家级立项",J21="省级立项",J21="校级立项"),"立项体系",IF(J21="创业之星","荣誉称号体系","其他")))))</f>
        <v>金银铜体系</v>
      </c>
      <c r="M21" s="11" t="str">
        <f>IF(J21="","",IF(OR(J21="入围奖",J21="优秀奖"),"是","是"))</f>
        <v>是</v>
      </c>
      <c r="N21" s="17" t="s">
        <v>150</v>
      </c>
      <c r="O21" s="11"/>
      <c r="P21" s="11" t="s">
        <v>180</v>
      </c>
      <c r="Q21" s="11" t="s">
        <v>181</v>
      </c>
      <c r="R21" s="11"/>
      <c r="S21" s="11"/>
      <c r="T21" s="11"/>
      <c r="U21" s="11"/>
      <c r="V21" s="11"/>
      <c r="W21" s="11"/>
      <c r="X21" s="11"/>
      <c r="Y21" s="11"/>
      <c r="Z21" s="11" t="s">
        <v>82</v>
      </c>
      <c r="AA21" s="11"/>
      <c r="AB21" s="11"/>
      <c r="AC21" s="11"/>
      <c r="AD21" s="22">
        <f ca="1">IF(A21="","",TODAY())</f>
        <v>46211</v>
      </c>
    </row>
    <row r="22" customHeight="1" spans="1:30">
      <c r="A22" s="11" t="s">
        <v>182</v>
      </c>
      <c r="B22" s="21">
        <v>2018</v>
      </c>
      <c r="C22" s="17" t="s">
        <v>183</v>
      </c>
      <c r="D22" s="17" t="s">
        <v>5</v>
      </c>
      <c r="E22" s="18" t="s">
        <v>109</v>
      </c>
      <c r="F22" s="18" t="s">
        <v>184</v>
      </c>
      <c r="G22" s="23">
        <v>2018</v>
      </c>
      <c r="H22" s="11" t="s">
        <v>5</v>
      </c>
      <c r="I22" s="11" t="s">
        <v>68</v>
      </c>
      <c r="J22" s="11" t="s">
        <v>111</v>
      </c>
      <c r="K22" s="11" t="str">
        <f>IF(J22="","",IF(OR(J22="金奖",J22="特等奖"),"顶级成果",IF(OR(J22="银奖",J22="一等奖",J22="创业之星"),"高等级成果",IF(OR(J22="铜奖",J22="二等奖"),"中等级成果",IF(OR(J22="三等奖",J22="优秀结项",J22="合格结项"),"一般成果",IF(OR(J22="国家级立项",J22="省级立项",J22="校级立项"),"立项成果","参与成果"))))))</f>
        <v>立项成果</v>
      </c>
      <c r="L22" s="11" t="str">
        <f>IF(J22="","",IF(OR(J22="金奖",J22="银奖",J22="铜奖"),"金银铜体系",IF(OR(J22="特等奖",J22="一等奖",J22="二等奖",J22="三等奖"),"特一二三体系",IF(OR(J22="国家级立项",J22="省级立项",J22="校级立项"),"立项体系",IF(J22="创业之星","荣誉称号体系","其他")))))</f>
        <v>立项体系</v>
      </c>
      <c r="M22" s="11" t="str">
        <f>IF(J22="","",IF(OR(J22="入围奖",J22="优秀奖"),"是","是"))</f>
        <v>是</v>
      </c>
      <c r="N22" s="11" t="s">
        <v>185</v>
      </c>
      <c r="O22" s="11"/>
      <c r="P22" s="11" t="s">
        <v>186</v>
      </c>
      <c r="Q22" s="11" t="s">
        <v>187</v>
      </c>
      <c r="R22" s="11"/>
      <c r="S22" s="11"/>
      <c r="T22" s="11"/>
      <c r="U22" s="11"/>
      <c r="V22" s="11"/>
      <c r="W22" s="11"/>
      <c r="X22" s="11"/>
      <c r="Y22" s="11"/>
      <c r="Z22" s="11" t="s">
        <v>117</v>
      </c>
      <c r="AA22" s="11"/>
      <c r="AB22" s="11"/>
      <c r="AC22" s="11"/>
      <c r="AD22" s="22">
        <f ca="1">IF(A22="","",TODAY())</f>
        <v>46211</v>
      </c>
    </row>
    <row r="23" customHeight="1" spans="1:30">
      <c r="A23" s="11" t="s">
        <v>188</v>
      </c>
      <c r="B23" s="21">
        <v>2018</v>
      </c>
      <c r="C23" s="17" t="s">
        <v>189</v>
      </c>
      <c r="D23" s="17" t="s">
        <v>5</v>
      </c>
      <c r="E23" s="18" t="s">
        <v>109</v>
      </c>
      <c r="F23" s="18" t="s">
        <v>184</v>
      </c>
      <c r="G23" s="23">
        <v>2018</v>
      </c>
      <c r="H23" s="11" t="s">
        <v>5</v>
      </c>
      <c r="I23" s="11" t="s">
        <v>89</v>
      </c>
      <c r="J23" s="11" t="s">
        <v>122</v>
      </c>
      <c r="K23" s="11" t="str">
        <f>IF(J23="","",IF(OR(J23="金奖",J23="特等奖"),"顶级成果",IF(OR(J23="银奖",J23="一等奖",J23="创业之星"),"高等级成果",IF(OR(J23="铜奖",J23="二等奖"),"中等级成果",IF(OR(J23="三等奖",J23="优秀结项",J23="合格结项"),"一般成果",IF(OR(J23="国家级立项",J23="省级立项",J23="校级立项"),"立项成果","参与成果"))))))</f>
        <v>立项成果</v>
      </c>
      <c r="L23" s="11" t="str">
        <f>IF(J23="","",IF(OR(J23="金奖",J23="银奖",J23="铜奖"),"金银铜体系",IF(OR(J23="特等奖",J23="一等奖",J23="二等奖",J23="三等奖"),"特一二三体系",IF(OR(J23="国家级立项",J23="省级立项",J23="校级立项"),"立项体系",IF(J23="创业之星","荣誉称号体系","其他")))))</f>
        <v>立项体系</v>
      </c>
      <c r="M23" s="11" t="str">
        <f>IF(J23="","",IF(OR(J23="入围奖",J23="优秀奖"),"是","是"))</f>
        <v>是</v>
      </c>
      <c r="N23" s="11"/>
      <c r="O23" s="11"/>
      <c r="P23" s="11"/>
      <c r="Q23" s="11"/>
      <c r="R23" s="11"/>
      <c r="S23" s="11"/>
      <c r="T23" s="11"/>
      <c r="U23" s="11"/>
      <c r="V23" s="11"/>
      <c r="W23" s="11"/>
      <c r="X23" s="11"/>
      <c r="Y23" s="11"/>
      <c r="Z23" s="11" t="s">
        <v>117</v>
      </c>
      <c r="AA23" s="11"/>
      <c r="AB23" s="11"/>
      <c r="AC23" s="11"/>
      <c r="AD23" s="22">
        <f ca="1">IF(A23="","",TODAY())</f>
        <v>46211</v>
      </c>
    </row>
    <row r="24" customHeight="1" spans="1:30">
      <c r="A24" s="11" t="s">
        <v>190</v>
      </c>
      <c r="B24" s="21">
        <v>2018</v>
      </c>
      <c r="C24" s="17" t="s">
        <v>191</v>
      </c>
      <c r="D24" s="17" t="s">
        <v>5</v>
      </c>
      <c r="E24" s="18" t="s">
        <v>109</v>
      </c>
      <c r="F24" s="18" t="s">
        <v>184</v>
      </c>
      <c r="G24" s="23">
        <v>2018</v>
      </c>
      <c r="H24" s="11" t="s">
        <v>5</v>
      </c>
      <c r="I24" s="11" t="s">
        <v>129</v>
      </c>
      <c r="J24" s="11" t="s">
        <v>130</v>
      </c>
      <c r="K24" s="11" t="str">
        <f>IF(J24="","",IF(OR(J24="金奖",J24="特等奖"),"顶级成果",IF(OR(J24="银奖",J24="一等奖",J24="创业之星"),"高等级成果",IF(OR(J24="铜奖",J24="二等奖"),"中等级成果",IF(OR(J24="三等奖",J24="优秀结项",J24="合格结项"),"一般成果",IF(OR(J24="国家级立项",J24="省级立项",J24="校级立项"),"立项成果","参与成果"))))))</f>
        <v>立项成果</v>
      </c>
      <c r="L24" s="11" t="str">
        <f>IF(J24="","",IF(OR(J24="金奖",J24="银奖",J24="铜奖"),"金银铜体系",IF(OR(J24="特等奖",J24="一等奖",J24="二等奖",J24="三等奖"),"特一二三体系",IF(OR(J24="国家级立项",J24="省级立项",J24="校级立项"),"立项体系",IF(J24="创业之星","荣誉称号体系","其他")))))</f>
        <v>立项体系</v>
      </c>
      <c r="M24" s="11" t="str">
        <f>IF(J24="","",IF(OR(J24="入围奖",J24="优秀奖"),"是","是"))</f>
        <v>是</v>
      </c>
      <c r="N24" s="11"/>
      <c r="O24" s="11"/>
      <c r="P24" s="11"/>
      <c r="Q24" s="11"/>
      <c r="R24" s="11"/>
      <c r="S24" s="11"/>
      <c r="T24" s="11"/>
      <c r="U24" s="11"/>
      <c r="V24" s="11"/>
      <c r="W24" s="11"/>
      <c r="X24" s="11"/>
      <c r="Y24" s="11"/>
      <c r="Z24" s="11" t="s">
        <v>117</v>
      </c>
      <c r="AA24" s="11"/>
      <c r="AB24" s="11"/>
      <c r="AC24" s="11"/>
      <c r="AD24" s="22">
        <f ca="1">IF(A24="","",TODAY())</f>
        <v>46211</v>
      </c>
    </row>
    <row r="25" customHeight="1" spans="1:30">
      <c r="A25" s="11" t="s">
        <v>192</v>
      </c>
      <c r="B25" s="21">
        <v>2018</v>
      </c>
      <c r="C25" s="17" t="s">
        <v>193</v>
      </c>
      <c r="D25" s="17" t="s">
        <v>5</v>
      </c>
      <c r="E25" s="18" t="s">
        <v>109</v>
      </c>
      <c r="F25" s="18" t="s">
        <v>184</v>
      </c>
      <c r="G25" s="23">
        <v>2018</v>
      </c>
      <c r="H25" s="11" t="s">
        <v>5</v>
      </c>
      <c r="I25" s="11" t="s">
        <v>129</v>
      </c>
      <c r="J25" s="11" t="s">
        <v>130</v>
      </c>
      <c r="K25" s="11" t="str">
        <f>IF(J25="","",IF(OR(J25="金奖",J25="特等奖"),"顶级成果",IF(OR(J25="银奖",J25="一等奖",J25="创业之星"),"高等级成果",IF(OR(J25="铜奖",J25="二等奖"),"中等级成果",IF(OR(J25="三等奖",J25="优秀结项",J25="合格结项"),"一般成果",IF(OR(J25="国家级立项",J25="省级立项",J25="校级立项"),"立项成果","参与成果"))))))</f>
        <v>立项成果</v>
      </c>
      <c r="L25" s="11" t="str">
        <f>IF(J25="","",IF(OR(J25="金奖",J25="银奖",J25="铜奖"),"金银铜体系",IF(OR(J25="特等奖",J25="一等奖",J25="二等奖",J25="三等奖"),"特一二三体系",IF(OR(J25="国家级立项",J25="省级立项",J25="校级立项"),"立项体系",IF(J25="创业之星","荣誉称号体系","其他")))))</f>
        <v>立项体系</v>
      </c>
      <c r="M25" s="11" t="str">
        <f>IF(J25="","",IF(OR(J25="入围奖",J25="优秀奖"),"是","是"))</f>
        <v>是</v>
      </c>
      <c r="N25" s="11"/>
      <c r="O25" s="11"/>
      <c r="P25" s="11"/>
      <c r="Q25" s="11"/>
      <c r="R25" s="11"/>
      <c r="S25" s="11"/>
      <c r="T25" s="11"/>
      <c r="U25" s="11"/>
      <c r="V25" s="11"/>
      <c r="W25" s="11"/>
      <c r="X25" s="11"/>
      <c r="Y25" s="11"/>
      <c r="Z25" s="11" t="s">
        <v>117</v>
      </c>
      <c r="AA25" s="11"/>
      <c r="AB25" s="11"/>
      <c r="AC25" s="11"/>
      <c r="AD25" s="22">
        <f ca="1">IF(A25="","",TODAY())</f>
        <v>46211</v>
      </c>
    </row>
    <row r="26" customHeight="1" spans="1:30">
      <c r="A26" s="11" t="s">
        <v>194</v>
      </c>
      <c r="B26" s="21">
        <v>2018</v>
      </c>
      <c r="C26" s="17" t="s">
        <v>195</v>
      </c>
      <c r="D26" s="17" t="s">
        <v>5</v>
      </c>
      <c r="E26" s="18" t="s">
        <v>109</v>
      </c>
      <c r="F26" s="18" t="s">
        <v>184</v>
      </c>
      <c r="G26" s="23">
        <v>2018</v>
      </c>
      <c r="H26" s="11" t="s">
        <v>5</v>
      </c>
      <c r="I26" s="11" t="s">
        <v>129</v>
      </c>
      <c r="J26" s="11" t="s">
        <v>130</v>
      </c>
      <c r="K26" s="11" t="str">
        <f>IF(J26="","",IF(OR(J26="金奖",J26="特等奖"),"顶级成果",IF(OR(J26="银奖",J26="一等奖",J26="创业之星"),"高等级成果",IF(OR(J26="铜奖",J26="二等奖"),"中等级成果",IF(OR(J26="三等奖",J26="优秀结项",J26="合格结项"),"一般成果",IF(OR(J26="国家级立项",J26="省级立项",J26="校级立项"),"立项成果","参与成果"))))))</f>
        <v>立项成果</v>
      </c>
      <c r="L26" s="11" t="str">
        <f>IF(J26="","",IF(OR(J26="金奖",J26="银奖",J26="铜奖"),"金银铜体系",IF(OR(J26="特等奖",J26="一等奖",J26="二等奖",J26="三等奖"),"特一二三体系",IF(OR(J26="国家级立项",J26="省级立项",J26="校级立项"),"立项体系",IF(J26="创业之星","荣誉称号体系","其他")))))</f>
        <v>立项体系</v>
      </c>
      <c r="M26" s="11" t="str">
        <f>IF(J26="","",IF(OR(J26="入围奖",J26="优秀奖"),"是","是"))</f>
        <v>是</v>
      </c>
      <c r="N26" s="11"/>
      <c r="O26" s="11"/>
      <c r="P26" s="11"/>
      <c r="Q26" s="11"/>
      <c r="R26" s="11"/>
      <c r="S26" s="11"/>
      <c r="T26" s="11"/>
      <c r="U26" s="11"/>
      <c r="V26" s="11"/>
      <c r="W26" s="11"/>
      <c r="X26" s="11"/>
      <c r="Y26" s="11"/>
      <c r="Z26" s="11" t="s">
        <v>117</v>
      </c>
      <c r="AA26" s="11"/>
      <c r="AB26" s="11"/>
      <c r="AC26" s="11"/>
      <c r="AD26" s="22">
        <f ca="1">IF(A26="","",TODAY())</f>
        <v>46211</v>
      </c>
    </row>
    <row r="27" customHeight="1" spans="1:30">
      <c r="A27" s="11" t="s">
        <v>196</v>
      </c>
      <c r="B27" s="21">
        <v>2018</v>
      </c>
      <c r="C27" s="17" t="s">
        <v>197</v>
      </c>
      <c r="D27" s="17" t="s">
        <v>5</v>
      </c>
      <c r="E27" s="18" t="s">
        <v>109</v>
      </c>
      <c r="F27" s="18" t="s">
        <v>184</v>
      </c>
      <c r="G27" s="23">
        <v>2018</v>
      </c>
      <c r="H27" s="11" t="s">
        <v>5</v>
      </c>
      <c r="I27" s="11" t="s">
        <v>129</v>
      </c>
      <c r="J27" s="11" t="s">
        <v>130</v>
      </c>
      <c r="K27" s="11" t="str">
        <f>IF(J27="","",IF(OR(J27="金奖",J27="特等奖"),"顶级成果",IF(OR(J27="银奖",J27="一等奖",J27="创业之星"),"高等级成果",IF(OR(J27="铜奖",J27="二等奖"),"中等级成果",IF(OR(J27="三等奖",J27="优秀结项",J27="合格结项"),"一般成果",IF(OR(J27="国家级立项",J27="省级立项",J27="校级立项"),"立项成果","参与成果"))))))</f>
        <v>立项成果</v>
      </c>
      <c r="L27" s="11" t="str">
        <f>IF(J27="","",IF(OR(J27="金奖",J27="银奖",J27="铜奖"),"金银铜体系",IF(OR(J27="特等奖",J27="一等奖",J27="二等奖",J27="三等奖"),"特一二三体系",IF(OR(J27="国家级立项",J27="省级立项",J27="校级立项"),"立项体系",IF(J27="创业之星","荣誉称号体系","其他")))))</f>
        <v>立项体系</v>
      </c>
      <c r="M27" s="11" t="str">
        <f>IF(J27="","",IF(OR(J27="入围奖",J27="优秀奖"),"是","是"))</f>
        <v>是</v>
      </c>
      <c r="N27" s="11"/>
      <c r="O27" s="11"/>
      <c r="P27" s="11"/>
      <c r="Q27" s="11"/>
      <c r="R27" s="11"/>
      <c r="S27" s="11"/>
      <c r="T27" s="11"/>
      <c r="U27" s="11"/>
      <c r="V27" s="11"/>
      <c r="W27" s="11"/>
      <c r="X27" s="11"/>
      <c r="Y27" s="11"/>
      <c r="Z27" s="11" t="s">
        <v>117</v>
      </c>
      <c r="AA27" s="11"/>
      <c r="AB27" s="11"/>
      <c r="AC27" s="11"/>
      <c r="AD27" s="22">
        <f ca="1">IF(A27="","",TODAY())</f>
        <v>46211</v>
      </c>
    </row>
    <row r="28" customHeight="1" spans="1:30">
      <c r="A28" s="11" t="s">
        <v>198</v>
      </c>
      <c r="B28" s="21">
        <v>2018</v>
      </c>
      <c r="C28" s="17" t="s">
        <v>199</v>
      </c>
      <c r="D28" s="17" t="s">
        <v>5</v>
      </c>
      <c r="E28" s="18" t="s">
        <v>109</v>
      </c>
      <c r="F28" s="18" t="s">
        <v>184</v>
      </c>
      <c r="G28" s="23">
        <v>2018</v>
      </c>
      <c r="H28" s="11" t="s">
        <v>5</v>
      </c>
      <c r="I28" s="11" t="s">
        <v>129</v>
      </c>
      <c r="J28" s="11" t="s">
        <v>130</v>
      </c>
      <c r="K28" s="11" t="str">
        <f>IF(J28="","",IF(OR(J28="金奖",J28="特等奖"),"顶级成果",IF(OR(J28="银奖",J28="一等奖",J28="创业之星"),"高等级成果",IF(OR(J28="铜奖",J28="二等奖"),"中等级成果",IF(OR(J28="三等奖",J28="优秀结项",J28="合格结项"),"一般成果",IF(OR(J28="国家级立项",J28="省级立项",J28="校级立项"),"立项成果","参与成果"))))))</f>
        <v>立项成果</v>
      </c>
      <c r="L28" s="11" t="str">
        <f>IF(J28="","",IF(OR(J28="金奖",J28="银奖",J28="铜奖"),"金银铜体系",IF(OR(J28="特等奖",J28="一等奖",J28="二等奖",J28="三等奖"),"特一二三体系",IF(OR(J28="国家级立项",J28="省级立项",J28="校级立项"),"立项体系",IF(J28="创业之星","荣誉称号体系","其他")))))</f>
        <v>立项体系</v>
      </c>
      <c r="M28" s="11" t="str">
        <f>IF(J28="","",IF(OR(J28="入围奖",J28="优秀奖"),"是","是"))</f>
        <v>是</v>
      </c>
      <c r="N28" s="11"/>
      <c r="O28" s="11"/>
      <c r="P28" s="11"/>
      <c r="Q28" s="11"/>
      <c r="R28" s="11"/>
      <c r="S28" s="11"/>
      <c r="T28" s="11"/>
      <c r="U28" s="11"/>
      <c r="V28" s="11"/>
      <c r="W28" s="11"/>
      <c r="X28" s="11"/>
      <c r="Y28" s="11"/>
      <c r="Z28" s="11" t="s">
        <v>117</v>
      </c>
      <c r="AA28" s="11"/>
      <c r="AB28" s="11"/>
      <c r="AC28" s="11"/>
      <c r="AD28" s="22">
        <f ca="1">IF(A28="","",TODAY())</f>
        <v>46211</v>
      </c>
    </row>
    <row r="29" customHeight="1" spans="1:30">
      <c r="A29" s="11" t="s">
        <v>200</v>
      </c>
      <c r="B29" s="21">
        <v>2018</v>
      </c>
      <c r="C29" s="17" t="s">
        <v>201</v>
      </c>
      <c r="D29" s="17" t="s">
        <v>5</v>
      </c>
      <c r="E29" s="18" t="s">
        <v>109</v>
      </c>
      <c r="F29" s="18" t="s">
        <v>184</v>
      </c>
      <c r="G29" s="23">
        <v>2018</v>
      </c>
      <c r="H29" s="11" t="s">
        <v>5</v>
      </c>
      <c r="I29" s="11" t="s">
        <v>129</v>
      </c>
      <c r="J29" s="11" t="s">
        <v>130</v>
      </c>
      <c r="K29" s="11" t="str">
        <f>IF(J29="","",IF(OR(J29="金奖",J29="特等奖"),"顶级成果",IF(OR(J29="银奖",J29="一等奖",J29="创业之星"),"高等级成果",IF(OR(J29="铜奖",J29="二等奖"),"中等级成果",IF(OR(J29="三等奖",J29="优秀结项",J29="合格结项"),"一般成果",IF(OR(J29="国家级立项",J29="省级立项",J29="校级立项"),"立项成果","参与成果"))))))</f>
        <v>立项成果</v>
      </c>
      <c r="L29" s="11" t="str">
        <f>IF(J29="","",IF(OR(J29="金奖",J29="银奖",J29="铜奖"),"金银铜体系",IF(OR(J29="特等奖",J29="一等奖",J29="二等奖",J29="三等奖"),"特一二三体系",IF(OR(J29="国家级立项",J29="省级立项",J29="校级立项"),"立项体系",IF(J29="创业之星","荣誉称号体系","其他")))))</f>
        <v>立项体系</v>
      </c>
      <c r="M29" s="11" t="str">
        <f>IF(J29="","",IF(OR(J29="入围奖",J29="优秀奖"),"是","是"))</f>
        <v>是</v>
      </c>
      <c r="N29" s="11"/>
      <c r="O29" s="11"/>
      <c r="P29" s="11"/>
      <c r="Q29" s="11"/>
      <c r="R29" s="11"/>
      <c r="S29" s="11"/>
      <c r="T29" s="11"/>
      <c r="U29" s="11"/>
      <c r="V29" s="11"/>
      <c r="W29" s="11"/>
      <c r="X29" s="11"/>
      <c r="Y29" s="11"/>
      <c r="Z29" s="11" t="s">
        <v>117</v>
      </c>
      <c r="AA29" s="11"/>
      <c r="AB29" s="11"/>
      <c r="AC29" s="11"/>
      <c r="AD29" s="22">
        <f ca="1">IF(A29="","",TODAY())</f>
        <v>46211</v>
      </c>
    </row>
    <row r="30" customHeight="1" spans="1:30">
      <c r="A30" s="11" t="s">
        <v>202</v>
      </c>
      <c r="B30" s="21">
        <v>2018</v>
      </c>
      <c r="C30" s="17" t="s">
        <v>203</v>
      </c>
      <c r="D30" s="17" t="s">
        <v>5</v>
      </c>
      <c r="E30" s="18" t="s">
        <v>109</v>
      </c>
      <c r="F30" s="18" t="s">
        <v>184</v>
      </c>
      <c r="G30" s="23">
        <v>2018</v>
      </c>
      <c r="H30" s="11" t="s">
        <v>5</v>
      </c>
      <c r="I30" s="11" t="s">
        <v>129</v>
      </c>
      <c r="J30" s="11" t="s">
        <v>130</v>
      </c>
      <c r="K30" s="11" t="str">
        <f>IF(J30="","",IF(OR(J30="金奖",J30="特等奖"),"顶级成果",IF(OR(J30="银奖",J30="一等奖",J30="创业之星"),"高等级成果",IF(OR(J30="铜奖",J30="二等奖"),"中等级成果",IF(OR(J30="三等奖",J30="优秀结项",J30="合格结项"),"一般成果",IF(OR(J30="国家级立项",J30="省级立项",J30="校级立项"),"立项成果","参与成果"))))))</f>
        <v>立项成果</v>
      </c>
      <c r="L30" s="11" t="str">
        <f>IF(J30="","",IF(OR(J30="金奖",J30="银奖",J30="铜奖"),"金银铜体系",IF(OR(J30="特等奖",J30="一等奖",J30="二等奖",J30="三等奖"),"特一二三体系",IF(OR(J30="国家级立项",J30="省级立项",J30="校级立项"),"立项体系",IF(J30="创业之星","荣誉称号体系","其他")))))</f>
        <v>立项体系</v>
      </c>
      <c r="M30" s="11" t="str">
        <f>IF(J30="","",IF(OR(J30="入围奖",J30="优秀奖"),"是","是"))</f>
        <v>是</v>
      </c>
      <c r="N30" s="11"/>
      <c r="O30" s="11"/>
      <c r="P30" s="11"/>
      <c r="Q30" s="11"/>
      <c r="R30" s="11"/>
      <c r="S30" s="11"/>
      <c r="T30" s="11"/>
      <c r="U30" s="11"/>
      <c r="V30" s="11"/>
      <c r="W30" s="11"/>
      <c r="X30" s="11"/>
      <c r="Y30" s="11"/>
      <c r="Z30" s="11" t="s">
        <v>117</v>
      </c>
      <c r="AA30" s="11"/>
      <c r="AB30" s="11"/>
      <c r="AC30" s="11"/>
      <c r="AD30" s="22">
        <f ca="1">IF(A30="","",TODAY())</f>
        <v>46211</v>
      </c>
    </row>
    <row r="31" customHeight="1" spans="1:30">
      <c r="A31" s="11" t="s">
        <v>204</v>
      </c>
      <c r="B31" s="21">
        <v>2018</v>
      </c>
      <c r="C31" s="17" t="s">
        <v>205</v>
      </c>
      <c r="D31" s="17" t="s">
        <v>5</v>
      </c>
      <c r="E31" s="18" t="s">
        <v>109</v>
      </c>
      <c r="F31" s="18" t="s">
        <v>184</v>
      </c>
      <c r="G31" s="23">
        <v>2018</v>
      </c>
      <c r="H31" s="11" t="s">
        <v>5</v>
      </c>
      <c r="I31" s="11" t="s">
        <v>129</v>
      </c>
      <c r="J31" s="11" t="s">
        <v>130</v>
      </c>
      <c r="K31" s="11" t="str">
        <f>IF(J31="","",IF(OR(J31="金奖",J31="特等奖"),"顶级成果",IF(OR(J31="银奖",J31="一等奖",J31="创业之星"),"高等级成果",IF(OR(J31="铜奖",J31="二等奖"),"中等级成果",IF(OR(J31="三等奖",J31="优秀结项",J31="合格结项"),"一般成果",IF(OR(J31="国家级立项",J31="省级立项",J31="校级立项"),"立项成果","参与成果"))))))</f>
        <v>立项成果</v>
      </c>
      <c r="L31" s="11" t="str">
        <f>IF(J31="","",IF(OR(J31="金奖",J31="银奖",J31="铜奖"),"金银铜体系",IF(OR(J31="特等奖",J31="一等奖",J31="二等奖",J31="三等奖"),"特一二三体系",IF(OR(J31="国家级立项",J31="省级立项",J31="校级立项"),"立项体系",IF(J31="创业之星","荣誉称号体系","其他")))))</f>
        <v>立项体系</v>
      </c>
      <c r="M31" s="11" t="str">
        <f>IF(J31="","",IF(OR(J31="入围奖",J31="优秀奖"),"是","是"))</f>
        <v>是</v>
      </c>
      <c r="N31" s="11"/>
      <c r="O31" s="11"/>
      <c r="P31" s="11"/>
      <c r="Q31" s="11"/>
      <c r="R31" s="11"/>
      <c r="S31" s="11"/>
      <c r="T31" s="11"/>
      <c r="U31" s="11"/>
      <c r="V31" s="11"/>
      <c r="W31" s="11"/>
      <c r="X31" s="11"/>
      <c r="Y31" s="11"/>
      <c r="Z31" s="11" t="s">
        <v>117</v>
      </c>
      <c r="AA31" s="11"/>
      <c r="AB31" s="11"/>
      <c r="AC31" s="11"/>
      <c r="AD31" s="22">
        <f ca="1">IF(A31="","",TODAY())</f>
        <v>46211</v>
      </c>
    </row>
    <row r="32" customHeight="1" spans="1:30">
      <c r="A32" s="11" t="s">
        <v>206</v>
      </c>
      <c r="B32" s="21">
        <v>2018</v>
      </c>
      <c r="C32" s="17" t="s">
        <v>207</v>
      </c>
      <c r="D32" s="17" t="s">
        <v>5</v>
      </c>
      <c r="E32" s="18" t="s">
        <v>109</v>
      </c>
      <c r="F32" s="18" t="s">
        <v>184</v>
      </c>
      <c r="G32" s="23">
        <v>2018</v>
      </c>
      <c r="H32" s="11" t="s">
        <v>5</v>
      </c>
      <c r="I32" s="11" t="s">
        <v>129</v>
      </c>
      <c r="J32" s="11" t="s">
        <v>130</v>
      </c>
      <c r="K32" s="11" t="str">
        <f>IF(J32="","",IF(OR(J32="金奖",J32="特等奖"),"顶级成果",IF(OR(J32="银奖",J32="一等奖",J32="创业之星"),"高等级成果",IF(OR(J32="铜奖",J32="二等奖"),"中等级成果",IF(OR(J32="三等奖",J32="优秀结项",J32="合格结项"),"一般成果",IF(OR(J32="国家级立项",J32="省级立项",J32="校级立项"),"立项成果","参与成果"))))))</f>
        <v>立项成果</v>
      </c>
      <c r="L32" s="11" t="str">
        <f>IF(J32="","",IF(OR(J32="金奖",J32="银奖",J32="铜奖"),"金银铜体系",IF(OR(J32="特等奖",J32="一等奖",J32="二等奖",J32="三等奖"),"特一二三体系",IF(OR(J32="国家级立项",J32="省级立项",J32="校级立项"),"立项体系",IF(J32="创业之星","荣誉称号体系","其他")))))</f>
        <v>立项体系</v>
      </c>
      <c r="M32" s="11" t="str">
        <f>IF(J32="","",IF(OR(J32="入围奖",J32="优秀奖"),"是","是"))</f>
        <v>是</v>
      </c>
      <c r="N32" s="11"/>
      <c r="O32" s="11"/>
      <c r="P32" s="11"/>
      <c r="Q32" s="11"/>
      <c r="R32" s="11"/>
      <c r="S32" s="11"/>
      <c r="T32" s="11"/>
      <c r="U32" s="11"/>
      <c r="V32" s="11"/>
      <c r="W32" s="11"/>
      <c r="X32" s="11"/>
      <c r="Y32" s="11"/>
      <c r="Z32" s="11" t="s">
        <v>117</v>
      </c>
      <c r="AA32" s="11"/>
      <c r="AB32" s="11"/>
      <c r="AC32" s="11"/>
      <c r="AD32" s="22">
        <f ca="1">IF(A32="","",TODAY())</f>
        <v>46211</v>
      </c>
    </row>
    <row r="33" customHeight="1" spans="1:30">
      <c r="A33" s="11" t="s">
        <v>208</v>
      </c>
      <c r="B33" s="21">
        <v>2018</v>
      </c>
      <c r="C33" s="17" t="s">
        <v>209</v>
      </c>
      <c r="D33" s="17" t="s">
        <v>5</v>
      </c>
      <c r="E33" s="18" t="s">
        <v>109</v>
      </c>
      <c r="F33" s="18" t="s">
        <v>184</v>
      </c>
      <c r="G33" s="23">
        <v>2018</v>
      </c>
      <c r="H33" s="11" t="s">
        <v>5</v>
      </c>
      <c r="I33" s="11" t="s">
        <v>129</v>
      </c>
      <c r="J33" s="11" t="s">
        <v>130</v>
      </c>
      <c r="K33" s="11" t="str">
        <f>IF(J33="","",IF(OR(J33="金奖",J33="特等奖"),"顶级成果",IF(OR(J33="银奖",J33="一等奖",J33="创业之星"),"高等级成果",IF(OR(J33="铜奖",J33="二等奖"),"中等级成果",IF(OR(J33="三等奖",J33="优秀结项",J33="合格结项"),"一般成果",IF(OR(J33="国家级立项",J33="省级立项",J33="校级立项"),"立项成果","参与成果"))))))</f>
        <v>立项成果</v>
      </c>
      <c r="L33" s="11" t="str">
        <f>IF(J33="","",IF(OR(J33="金奖",J33="银奖",J33="铜奖"),"金银铜体系",IF(OR(J33="特等奖",J33="一等奖",J33="二等奖",J33="三等奖"),"特一二三体系",IF(OR(J33="国家级立项",J33="省级立项",J33="校级立项"),"立项体系",IF(J33="创业之星","荣誉称号体系","其他")))))</f>
        <v>立项体系</v>
      </c>
      <c r="M33" s="11" t="str">
        <f>IF(J33="","",IF(OR(J33="入围奖",J33="优秀奖"),"是","是"))</f>
        <v>是</v>
      </c>
      <c r="N33" s="11"/>
      <c r="O33" s="11"/>
      <c r="P33" s="11"/>
      <c r="Q33" s="11"/>
      <c r="R33" s="11"/>
      <c r="S33" s="11"/>
      <c r="T33" s="11"/>
      <c r="U33" s="11"/>
      <c r="V33" s="11"/>
      <c r="W33" s="11"/>
      <c r="X33" s="11"/>
      <c r="Y33" s="11"/>
      <c r="Z33" s="11" t="s">
        <v>117</v>
      </c>
      <c r="AA33" s="11"/>
      <c r="AB33" s="11"/>
      <c r="AC33" s="11"/>
      <c r="AD33" s="22">
        <f ca="1">IF(A33="","",TODAY())</f>
        <v>46211</v>
      </c>
    </row>
    <row r="34" customHeight="1" spans="1:30">
      <c r="A34" s="11" t="s">
        <v>210</v>
      </c>
      <c r="B34" s="21">
        <v>2018</v>
      </c>
      <c r="C34" s="17" t="s">
        <v>211</v>
      </c>
      <c r="D34" s="17" t="s">
        <v>5</v>
      </c>
      <c r="E34" s="18" t="s">
        <v>109</v>
      </c>
      <c r="F34" s="18" t="s">
        <v>184</v>
      </c>
      <c r="G34" s="23">
        <v>2018</v>
      </c>
      <c r="H34" s="11" t="s">
        <v>5</v>
      </c>
      <c r="I34" s="11" t="s">
        <v>129</v>
      </c>
      <c r="J34" s="11" t="s">
        <v>130</v>
      </c>
      <c r="K34" s="11" t="str">
        <f>IF(J34="","",IF(OR(J34="金奖",J34="特等奖"),"顶级成果",IF(OR(J34="银奖",J34="一等奖",J34="创业之星"),"高等级成果",IF(OR(J34="铜奖",J34="二等奖"),"中等级成果",IF(OR(J34="三等奖",J34="优秀结项",J34="合格结项"),"一般成果",IF(OR(J34="国家级立项",J34="省级立项",J34="校级立项"),"立项成果","参与成果"))))))</f>
        <v>立项成果</v>
      </c>
      <c r="L34" s="11" t="str">
        <f>IF(J34="","",IF(OR(J34="金奖",J34="银奖",J34="铜奖"),"金银铜体系",IF(OR(J34="特等奖",J34="一等奖",J34="二等奖",J34="三等奖"),"特一二三体系",IF(OR(J34="国家级立项",J34="省级立项",J34="校级立项"),"立项体系",IF(J34="创业之星","荣誉称号体系","其他")))))</f>
        <v>立项体系</v>
      </c>
      <c r="M34" s="11" t="str">
        <f>IF(J34="","",IF(OR(J34="入围奖",J34="优秀奖"),"是","是"))</f>
        <v>是</v>
      </c>
      <c r="N34" s="11"/>
      <c r="O34" s="11"/>
      <c r="P34" s="11"/>
      <c r="Q34" s="11"/>
      <c r="R34" s="11"/>
      <c r="S34" s="11"/>
      <c r="T34" s="11"/>
      <c r="U34" s="11"/>
      <c r="V34" s="11"/>
      <c r="W34" s="11"/>
      <c r="X34" s="11"/>
      <c r="Y34" s="11"/>
      <c r="Z34" s="11" t="s">
        <v>117</v>
      </c>
      <c r="AA34" s="11"/>
      <c r="AB34" s="11"/>
      <c r="AC34" s="11"/>
      <c r="AD34" s="22">
        <f ca="1">IF(A34="","",TODAY())</f>
        <v>46211</v>
      </c>
    </row>
    <row r="35" customHeight="1" spans="1:30">
      <c r="A35" s="11" t="s">
        <v>212</v>
      </c>
      <c r="B35" s="21">
        <v>2018</v>
      </c>
      <c r="C35" s="17" t="s">
        <v>148</v>
      </c>
      <c r="D35" s="17" t="s">
        <v>31</v>
      </c>
      <c r="E35" s="18" t="s">
        <v>213</v>
      </c>
      <c r="F35" s="18" t="s">
        <v>214</v>
      </c>
      <c r="G35" s="17" t="s">
        <v>215</v>
      </c>
      <c r="H35" s="11" t="s">
        <v>31</v>
      </c>
      <c r="I35" s="11" t="s">
        <v>216</v>
      </c>
      <c r="J35" s="17" t="s">
        <v>217</v>
      </c>
      <c r="K35" s="11" t="s">
        <v>218</v>
      </c>
      <c r="L35" s="11" t="s">
        <v>219</v>
      </c>
      <c r="M35" s="11" t="s">
        <v>72</v>
      </c>
      <c r="N35" s="17" t="s">
        <v>150</v>
      </c>
      <c r="O35" s="11"/>
      <c r="P35" s="11"/>
      <c r="Q35" s="11"/>
      <c r="R35" s="11"/>
      <c r="S35" s="11"/>
      <c r="T35" s="11"/>
      <c r="U35" s="11"/>
      <c r="V35" s="11"/>
      <c r="W35" s="11" t="s">
        <v>72</v>
      </c>
      <c r="X35" s="11"/>
      <c r="Y35" s="11"/>
      <c r="Z35" s="11" t="s">
        <v>82</v>
      </c>
      <c r="AA35" s="11"/>
      <c r="AB35" s="11"/>
      <c r="AC35" s="11"/>
      <c r="AD35" s="22">
        <f ca="1">IF(A35="","",TODAY())</f>
        <v>46211</v>
      </c>
    </row>
    <row r="36" customHeight="1" spans="1:30">
      <c r="A36" s="11" t="s">
        <v>220</v>
      </c>
      <c r="B36" s="21">
        <v>2018</v>
      </c>
      <c r="C36" s="17" t="s">
        <v>221</v>
      </c>
      <c r="D36" s="17" t="s">
        <v>31</v>
      </c>
      <c r="E36" s="18" t="s">
        <v>213</v>
      </c>
      <c r="F36" s="18" t="s">
        <v>214</v>
      </c>
      <c r="G36" s="17" t="s">
        <v>215</v>
      </c>
      <c r="H36" s="11" t="s">
        <v>31</v>
      </c>
      <c r="I36" s="11" t="s">
        <v>216</v>
      </c>
      <c r="J36" s="11" t="s">
        <v>4</v>
      </c>
      <c r="K36" s="11" t="s">
        <v>70</v>
      </c>
      <c r="L36" s="11" t="s">
        <v>219</v>
      </c>
      <c r="M36" s="11" t="s">
        <v>72</v>
      </c>
      <c r="N36" s="17" t="s">
        <v>222</v>
      </c>
      <c r="O36" s="11"/>
      <c r="P36" s="11"/>
      <c r="Q36" s="11"/>
      <c r="R36" s="11"/>
      <c r="S36" s="11"/>
      <c r="T36" s="11"/>
      <c r="U36" s="11"/>
      <c r="V36" s="11"/>
      <c r="W36" s="11"/>
      <c r="X36" s="11"/>
      <c r="Y36" s="11"/>
      <c r="Z36" s="11" t="s">
        <v>82</v>
      </c>
      <c r="AA36" s="11"/>
      <c r="AB36" s="11"/>
      <c r="AC36" s="11"/>
      <c r="AD36" s="22">
        <f ca="1">IF(A36="","",TODAY())</f>
        <v>46211</v>
      </c>
    </row>
    <row r="37" customHeight="1" spans="1:30">
      <c r="A37" s="11" t="s">
        <v>223</v>
      </c>
      <c r="B37" s="21">
        <v>2019</v>
      </c>
      <c r="C37" s="17" t="s">
        <v>224</v>
      </c>
      <c r="D37" s="17" t="s">
        <v>2</v>
      </c>
      <c r="E37" s="18" t="s">
        <v>135</v>
      </c>
      <c r="F37" s="18" t="s">
        <v>225</v>
      </c>
      <c r="G37" s="17" t="s">
        <v>226</v>
      </c>
      <c r="H37" s="11" t="s">
        <v>2</v>
      </c>
      <c r="I37" s="11" t="s">
        <v>68</v>
      </c>
      <c r="J37" s="11" t="s">
        <v>138</v>
      </c>
      <c r="K37" s="11" t="str">
        <f>IF(J37="","",IF(OR(J37="金奖",J37="特等奖"),"顶级成果",IF(OR(J37="银奖",J37="一等奖",J37="创业之星"),"高等级成果",IF(OR(J37="铜奖",J37="二等奖"),"中等级成果",IF(OR(J37="三等奖",J37="优秀结项",J37="合格结项"),"一般成果",IF(OR(J37="国家级立项",J37="省级立项",J37="校级立项"),"立项成果","参与成果"))))))</f>
        <v>高等级成果</v>
      </c>
      <c r="L37" s="11" t="str">
        <f>IF(J37="","",IF(OR(J37="金奖",J37="银奖",J37="铜奖"),"金银铜体系",IF(OR(J37="特等奖",J37="一等奖",J37="二等奖",J37="三等奖"),"特一二三体系",IF(OR(J37="国家级立项",J37="省级立项",J37="校级立项"),"立项体系",IF(J37="创业之星","荣誉称号体系","其他")))))</f>
        <v>金银铜体系</v>
      </c>
      <c r="M37" s="11" t="str">
        <f>IF(J37="","",IF(OR(J37="入围奖",J37="优秀奖"),"是","是"))</f>
        <v>是</v>
      </c>
      <c r="N37" s="11" t="s">
        <v>227</v>
      </c>
      <c r="O37" s="11"/>
      <c r="P37" s="11" t="s">
        <v>228</v>
      </c>
      <c r="Q37" s="11" t="s">
        <v>229</v>
      </c>
      <c r="R37" s="11"/>
      <c r="S37" s="11"/>
      <c r="T37" s="11"/>
      <c r="U37" s="11"/>
      <c r="V37" s="11"/>
      <c r="W37" s="11"/>
      <c r="X37" s="11"/>
      <c r="Y37" s="11"/>
      <c r="Z37" s="11" t="s">
        <v>82</v>
      </c>
      <c r="AA37" s="11"/>
      <c r="AB37" s="11"/>
      <c r="AC37" s="11"/>
      <c r="AD37" s="22">
        <f ca="1">IF(A37="","",TODAY())</f>
        <v>46211</v>
      </c>
    </row>
    <row r="38" customHeight="1" spans="1:30">
      <c r="A38" s="11" t="s">
        <v>230</v>
      </c>
      <c r="B38" s="21">
        <v>2019</v>
      </c>
      <c r="C38" s="17" t="s">
        <v>231</v>
      </c>
      <c r="D38" s="17" t="s">
        <v>2</v>
      </c>
      <c r="E38" s="18" t="s">
        <v>135</v>
      </c>
      <c r="F38" s="18" t="s">
        <v>225</v>
      </c>
      <c r="G38" s="17" t="s">
        <v>226</v>
      </c>
      <c r="H38" s="11" t="s">
        <v>2</v>
      </c>
      <c r="I38" s="11" t="s">
        <v>68</v>
      </c>
      <c r="J38" s="11" t="s">
        <v>138</v>
      </c>
      <c r="K38" s="11" t="str">
        <f>IF(J38="","",IF(OR(J38="金奖",J38="特等奖"),"顶级成果",IF(OR(J38="银奖",J38="一等奖",J38="创业之星"),"高等级成果",IF(OR(J38="铜奖",J38="二等奖"),"中等级成果",IF(OR(J38="三等奖",J38="优秀结项",J38="合格结项"),"一般成果",IF(OR(J38="国家级立项",J38="省级立项",J38="校级立项"),"立项成果","参与成果"))))))</f>
        <v>高等级成果</v>
      </c>
      <c r="L38" s="11" t="str">
        <f>IF(J38="","",IF(OR(J38="金奖",J38="银奖",J38="铜奖"),"金银铜体系",IF(OR(J38="特等奖",J38="一等奖",J38="二等奖",J38="三等奖"),"特一二三体系",IF(OR(J38="国家级立项",J38="省级立项",J38="校级立项"),"立项体系",IF(J38="创业之星","荣誉称号体系","其他")))))</f>
        <v>金银铜体系</v>
      </c>
      <c r="M38" s="11" t="str">
        <f>IF(J38="","",IF(OR(J38="入围奖",J38="优秀奖"),"是","是"))</f>
        <v>是</v>
      </c>
      <c r="N38" s="11" t="s">
        <v>232</v>
      </c>
      <c r="O38" s="11"/>
      <c r="P38" s="17" t="s">
        <v>233</v>
      </c>
      <c r="Q38" s="11" t="s">
        <v>234</v>
      </c>
      <c r="R38" s="11"/>
      <c r="S38" s="11"/>
      <c r="T38" s="11"/>
      <c r="U38" s="11"/>
      <c r="V38" s="11"/>
      <c r="W38" s="11"/>
      <c r="X38" s="11"/>
      <c r="Y38" s="11"/>
      <c r="Z38" s="11" t="s">
        <v>82</v>
      </c>
      <c r="AA38" s="11"/>
      <c r="AB38" s="11"/>
      <c r="AC38" s="11"/>
      <c r="AD38" s="22">
        <f ca="1">IF(A38="","",TODAY())</f>
        <v>46211</v>
      </c>
    </row>
    <row r="39" customHeight="1" spans="1:30">
      <c r="A39" s="11" t="s">
        <v>235</v>
      </c>
      <c r="B39" s="21">
        <v>2019</v>
      </c>
      <c r="C39" s="17" t="s">
        <v>236</v>
      </c>
      <c r="D39" s="17" t="s">
        <v>2</v>
      </c>
      <c r="E39" s="18" t="s">
        <v>135</v>
      </c>
      <c r="F39" s="18" t="s">
        <v>225</v>
      </c>
      <c r="G39" s="17" t="s">
        <v>237</v>
      </c>
      <c r="H39" s="11" t="s">
        <v>2</v>
      </c>
      <c r="I39" s="11" t="s">
        <v>89</v>
      </c>
      <c r="J39" s="11" t="s">
        <v>149</v>
      </c>
      <c r="K39" s="11" t="str">
        <f>IF(J39="","",IF(OR(J39="金奖",J39="特等奖"),"顶级成果",IF(OR(J39="银奖",J39="一等奖",J39="创业之星"),"高等级成果",IF(OR(J39="铜奖",J39="二等奖"),"中等级成果",IF(OR(J39="三等奖",J39="优秀结项",J39="合格结项"),"一般成果",IF(OR(J39="国家级立项",J39="省级立项",J39="校级立项"),"立项成果","参与成果"))))))</f>
        <v>中等级成果</v>
      </c>
      <c r="L39" s="11" t="str">
        <f>IF(J39="","",IF(OR(J39="金奖",J39="银奖",J39="铜奖"),"金银铜体系",IF(OR(J39="特等奖",J39="一等奖",J39="二等奖",J39="三等奖"),"特一二三体系",IF(OR(J39="国家级立项",J39="省级立项",J39="校级立项"),"立项体系",IF(J39="创业之星","荣誉称号体系","其他")))))</f>
        <v>金银铜体系</v>
      </c>
      <c r="M39" s="11" t="str">
        <f>IF(J39="","",IF(OR(J39="入围奖",J39="优秀奖"),"是","是"))</f>
        <v>是</v>
      </c>
      <c r="N39" s="11" t="s">
        <v>238</v>
      </c>
      <c r="O39" s="11"/>
      <c r="P39" s="17" t="s">
        <v>239</v>
      </c>
      <c r="Q39" s="11"/>
      <c r="R39" s="11"/>
      <c r="S39" s="11"/>
      <c r="T39" s="11"/>
      <c r="U39" s="11"/>
      <c r="V39" s="11"/>
      <c r="W39" s="11"/>
      <c r="X39" s="11"/>
      <c r="Y39" s="11"/>
      <c r="Z39" s="11" t="s">
        <v>82</v>
      </c>
      <c r="AA39" s="11"/>
      <c r="AB39" s="11"/>
      <c r="AC39" s="11"/>
      <c r="AD39" s="22">
        <f ca="1">IF(A39="","",TODAY())</f>
        <v>46211</v>
      </c>
    </row>
    <row r="40" customHeight="1" spans="1:30">
      <c r="A40" s="11" t="s">
        <v>240</v>
      </c>
      <c r="B40" s="21">
        <v>2019</v>
      </c>
      <c r="C40" s="17" t="s">
        <v>241</v>
      </c>
      <c r="D40" s="17" t="s">
        <v>2</v>
      </c>
      <c r="E40" s="18" t="s">
        <v>65</v>
      </c>
      <c r="F40" s="18" t="s">
        <v>242</v>
      </c>
      <c r="G40" s="17" t="s">
        <v>243</v>
      </c>
      <c r="H40" s="11" t="s">
        <v>2</v>
      </c>
      <c r="I40" s="11" t="s">
        <v>68</v>
      </c>
      <c r="J40" s="11" t="s">
        <v>90</v>
      </c>
      <c r="K40" s="11" t="str">
        <f>IF(J40="","",IF(OR(J40="金奖",J40="特等奖"),"顶级成果",IF(OR(J40="银奖",J40="一等奖",J40="创业之星"),"高等级成果",IF(OR(J40="铜奖",J40="二等奖"),"中等级成果",IF(OR(J40="三等奖",J40="优秀结项",J40="合格结项"),"一般成果",IF(OR(J40="国家级立项",J40="省级立项",J40="校级立项"),"立项成果","参与成果"))))))</f>
        <v>中等级成果</v>
      </c>
      <c r="L40" s="11" t="str">
        <f>IF(J40="","",IF(OR(J40="金奖",J40="银奖",J40="铜奖"),"金银铜体系",IF(OR(J40="特等奖",J40="一等奖",J40="二等奖",J40="三等奖"),"特一二三体系",IF(OR(J40="国家级立项",J40="省级立项",J40="校级立项"),"立项体系",IF(J40="创业之星","荣誉称号体系","其他")))))</f>
        <v>特一二三体系</v>
      </c>
      <c r="M40" s="11" t="str">
        <f>IF(J40="","",IF(OR(J40="入围奖",J40="优秀奖"),"是","是"))</f>
        <v>是</v>
      </c>
      <c r="N40" s="11" t="s">
        <v>244</v>
      </c>
      <c r="O40" s="11"/>
      <c r="P40" s="17" t="s">
        <v>245</v>
      </c>
      <c r="Q40" s="11" t="s">
        <v>76</v>
      </c>
      <c r="R40" s="11"/>
      <c r="S40" s="11"/>
      <c r="T40" s="11"/>
      <c r="U40" s="11"/>
      <c r="V40" s="11"/>
      <c r="W40" s="11"/>
      <c r="X40" s="11"/>
      <c r="Y40" s="11"/>
      <c r="Z40" s="11" t="s">
        <v>82</v>
      </c>
      <c r="AA40" s="11"/>
      <c r="AB40" s="11"/>
      <c r="AC40" s="11"/>
      <c r="AD40" s="22">
        <f ca="1">IF(A40="","",TODAY())</f>
        <v>46211</v>
      </c>
    </row>
    <row r="41" customHeight="1" spans="1:30">
      <c r="A41" s="11" t="s">
        <v>246</v>
      </c>
      <c r="B41" s="21">
        <v>2019</v>
      </c>
      <c r="C41" s="17" t="s">
        <v>247</v>
      </c>
      <c r="D41" s="17" t="s">
        <v>2</v>
      </c>
      <c r="E41" s="18" t="s">
        <v>65</v>
      </c>
      <c r="F41" s="18" t="s">
        <v>242</v>
      </c>
      <c r="G41" s="17" t="s">
        <v>248</v>
      </c>
      <c r="H41" s="11" t="s">
        <v>2</v>
      </c>
      <c r="I41" s="11" t="s">
        <v>89</v>
      </c>
      <c r="J41" s="11" t="s">
        <v>90</v>
      </c>
      <c r="K41" s="11" t="str">
        <f>IF(J41="","",IF(OR(J41="金奖",J41="特等奖"),"顶级成果",IF(OR(J41="银奖",J41="一等奖",J41="创业之星"),"高等级成果",IF(OR(J41="铜奖",J41="二等奖"),"中等级成果",IF(OR(J41="三等奖",J41="优秀结项",J41="合格结项"),"一般成果",IF(OR(J41="国家级立项",J41="省级立项",J41="校级立项"),"立项成果","参与成果"))))))</f>
        <v>中等级成果</v>
      </c>
      <c r="L41" s="11" t="str">
        <f>IF(J41="","",IF(OR(J41="金奖",J41="银奖",J41="铜奖"),"金银铜体系",IF(OR(J41="特等奖",J41="一等奖",J41="二等奖",J41="三等奖"),"特一二三体系",IF(OR(J41="国家级立项",J41="省级立项",J41="校级立项"),"立项体系",IF(J41="创业之星","荣誉称号体系","其他")))))</f>
        <v>特一二三体系</v>
      </c>
      <c r="M41" s="11" t="str">
        <f>IF(J41="","",IF(OR(J41="入围奖",J41="优秀奖"),"是","是"))</f>
        <v>是</v>
      </c>
      <c r="N41" s="11" t="s">
        <v>249</v>
      </c>
      <c r="O41" s="11"/>
      <c r="P41" s="17" t="s">
        <v>250</v>
      </c>
      <c r="Q41" s="11"/>
      <c r="R41" s="11"/>
      <c r="S41" s="11"/>
      <c r="T41" s="11"/>
      <c r="U41" s="11"/>
      <c r="V41" s="11"/>
      <c r="W41" s="11"/>
      <c r="X41" s="11"/>
      <c r="Y41" s="11"/>
      <c r="Z41" s="11" t="s">
        <v>82</v>
      </c>
      <c r="AA41" s="11"/>
      <c r="AB41" s="11"/>
      <c r="AC41" s="11"/>
      <c r="AD41" s="22">
        <f ca="1">IF(A41="","",TODAY())</f>
        <v>46211</v>
      </c>
    </row>
    <row r="42" customHeight="1" spans="1:30">
      <c r="A42" s="11" t="s">
        <v>251</v>
      </c>
      <c r="B42" s="21">
        <v>2019</v>
      </c>
      <c r="C42" s="17" t="s">
        <v>252</v>
      </c>
      <c r="D42" s="17" t="s">
        <v>2</v>
      </c>
      <c r="E42" s="18" t="s">
        <v>65</v>
      </c>
      <c r="F42" s="18" t="s">
        <v>242</v>
      </c>
      <c r="G42" s="17" t="s">
        <v>248</v>
      </c>
      <c r="H42" s="11" t="s">
        <v>2</v>
      </c>
      <c r="I42" s="11" t="s">
        <v>89</v>
      </c>
      <c r="J42" s="11" t="s">
        <v>69</v>
      </c>
      <c r="K42" s="11" t="str">
        <f>IF(J42="","",IF(OR(J42="金奖",J42="特等奖"),"顶级成果",IF(OR(J42="银奖",J42="一等奖",J42="创业之星"),"高等级成果",IF(OR(J42="铜奖",J42="二等奖"),"中等级成果",IF(OR(J42="三等奖",J42="优秀结项",J42="合格结项"),"一般成果",IF(OR(J42="国家级立项",J42="省级立项",J42="校级立项"),"立项成果","参与成果"))))))</f>
        <v>一般成果</v>
      </c>
      <c r="L42" s="11" t="str">
        <f>IF(J42="","",IF(OR(J42="金奖",J42="银奖",J42="铜奖"),"金银铜体系",IF(OR(J42="特等奖",J42="一等奖",J42="二等奖",J42="三等奖"),"特一二三体系",IF(OR(J42="国家级立项",J42="省级立项",J42="校级立项"),"立项体系",IF(J42="创业之星","荣誉称号体系","其他")))))</f>
        <v>特一二三体系</v>
      </c>
      <c r="M42" s="11" t="str">
        <f>IF(J42="","",IF(OR(J42="入围奖",J42="优秀奖"),"是","是"))</f>
        <v>是</v>
      </c>
      <c r="N42" s="11" t="s">
        <v>253</v>
      </c>
      <c r="O42" s="11"/>
      <c r="P42" s="17" t="s">
        <v>254</v>
      </c>
      <c r="Q42" s="11"/>
      <c r="R42" s="11"/>
      <c r="S42" s="11"/>
      <c r="T42" s="11"/>
      <c r="U42" s="11"/>
      <c r="V42" s="11"/>
      <c r="W42" s="11"/>
      <c r="X42" s="11"/>
      <c r="Y42" s="11"/>
      <c r="Z42" s="11" t="s">
        <v>82</v>
      </c>
      <c r="AA42" s="11"/>
      <c r="AB42" s="11"/>
      <c r="AC42" s="11"/>
      <c r="AD42" s="22">
        <f ca="1">IF(A42="","",TODAY())</f>
        <v>46211</v>
      </c>
    </row>
    <row r="43" customHeight="1" spans="1:30">
      <c r="A43" s="11" t="s">
        <v>255</v>
      </c>
      <c r="B43" s="21">
        <v>2019</v>
      </c>
      <c r="C43" s="17" t="s">
        <v>256</v>
      </c>
      <c r="D43" s="17" t="s">
        <v>2</v>
      </c>
      <c r="E43" s="18" t="s">
        <v>65</v>
      </c>
      <c r="F43" s="18" t="s">
        <v>242</v>
      </c>
      <c r="G43" s="17" t="s">
        <v>248</v>
      </c>
      <c r="H43" s="11" t="s">
        <v>2</v>
      </c>
      <c r="I43" s="11" t="s">
        <v>89</v>
      </c>
      <c r="J43" s="11" t="s">
        <v>69</v>
      </c>
      <c r="K43" s="11" t="str">
        <f>IF(J43="","",IF(OR(J43="金奖",J43="特等奖"),"顶级成果",IF(OR(J43="银奖",J43="一等奖",J43="创业之星"),"高等级成果",IF(OR(J43="铜奖",J43="二等奖"),"中等级成果",IF(OR(J43="三等奖",J43="优秀结项",J43="合格结项"),"一般成果",IF(OR(J43="国家级立项",J43="省级立项",J43="校级立项"),"立项成果","参与成果"))))))</f>
        <v>一般成果</v>
      </c>
      <c r="L43" s="11" t="str">
        <f>IF(J43="","",IF(OR(J43="金奖",J43="银奖",J43="铜奖"),"金银铜体系",IF(OR(J43="特等奖",J43="一等奖",J43="二等奖",J43="三等奖"),"特一二三体系",IF(OR(J43="国家级立项",J43="省级立项",J43="校级立项"),"立项体系",IF(J43="创业之星","荣誉称号体系","其他")))))</f>
        <v>特一二三体系</v>
      </c>
      <c r="M43" s="11" t="str">
        <f>IF(J43="","",IF(OR(J43="入围奖",J43="优秀奖"),"是","是"))</f>
        <v>是</v>
      </c>
      <c r="N43" s="11" t="s">
        <v>257</v>
      </c>
      <c r="O43" s="11"/>
      <c r="P43" s="17" t="s">
        <v>258</v>
      </c>
      <c r="Q43" s="11" t="s">
        <v>76</v>
      </c>
      <c r="R43" s="11"/>
      <c r="S43" s="11"/>
      <c r="T43" s="11"/>
      <c r="U43" s="11"/>
      <c r="V43" s="11" t="s">
        <v>72</v>
      </c>
      <c r="W43" s="11"/>
      <c r="X43" s="11"/>
      <c r="Y43" s="11"/>
      <c r="Z43" s="11" t="s">
        <v>82</v>
      </c>
      <c r="AA43" s="11"/>
      <c r="AB43" s="11"/>
      <c r="AC43" s="11"/>
      <c r="AD43" s="22">
        <f ca="1">IF(A43="","",TODAY())</f>
        <v>46211</v>
      </c>
    </row>
    <row r="44" customHeight="1" spans="1:30">
      <c r="A44" s="11" t="s">
        <v>259</v>
      </c>
      <c r="B44" s="21">
        <v>2019</v>
      </c>
      <c r="C44" s="17" t="s">
        <v>260</v>
      </c>
      <c r="D44" s="17" t="s">
        <v>2</v>
      </c>
      <c r="E44" s="18" t="s">
        <v>65</v>
      </c>
      <c r="F44" s="18" t="s">
        <v>242</v>
      </c>
      <c r="G44" s="17" t="s">
        <v>248</v>
      </c>
      <c r="H44" s="11" t="s">
        <v>2</v>
      </c>
      <c r="I44" s="11" t="s">
        <v>89</v>
      </c>
      <c r="J44" s="11" t="s">
        <v>69</v>
      </c>
      <c r="K44" s="11" t="str">
        <f>IF(J44="","",IF(OR(J44="金奖",J44="特等奖"),"顶级成果",IF(OR(J44="银奖",J44="一等奖",J44="创业之星"),"高等级成果",IF(OR(J44="铜奖",J44="二等奖"),"中等级成果",IF(OR(J44="三等奖",J44="优秀结项",J44="合格结项"),"一般成果",IF(OR(J44="国家级立项",J44="省级立项",J44="校级立项"),"立项成果","参与成果"))))))</f>
        <v>一般成果</v>
      </c>
      <c r="L44" s="11" t="str">
        <f>IF(J44="","",IF(OR(J44="金奖",J44="银奖",J44="铜奖"),"金银铜体系",IF(OR(J44="特等奖",J44="一等奖",J44="二等奖",J44="三等奖"),"特一二三体系",IF(OR(J44="国家级立项",J44="省级立项",J44="校级立项"),"立项体系",IF(J44="创业之星","荣誉称号体系","其他")))))</f>
        <v>特一二三体系</v>
      </c>
      <c r="M44" s="11" t="str">
        <f>IF(J44="","",IF(OR(J44="入围奖",J44="优秀奖"),"是","是"))</f>
        <v>是</v>
      </c>
      <c r="N44" s="11" t="s">
        <v>261</v>
      </c>
      <c r="O44" s="11"/>
      <c r="P44" s="17" t="s">
        <v>262</v>
      </c>
      <c r="Q44" s="11"/>
      <c r="R44" s="11"/>
      <c r="S44" s="11"/>
      <c r="T44" s="11"/>
      <c r="U44" s="11"/>
      <c r="V44" s="11"/>
      <c r="W44" s="11"/>
      <c r="X44" s="11"/>
      <c r="Y44" s="11"/>
      <c r="Z44" s="11" t="s">
        <v>82</v>
      </c>
      <c r="AA44" s="11"/>
      <c r="AB44" s="11"/>
      <c r="AC44" s="11"/>
      <c r="AD44" s="22">
        <f ca="1">IF(A44="","",TODAY())</f>
        <v>46211</v>
      </c>
    </row>
    <row r="45" customHeight="1" spans="1:30">
      <c r="A45" s="11" t="s">
        <v>263</v>
      </c>
      <c r="B45" s="21">
        <v>2019</v>
      </c>
      <c r="C45" s="17" t="s">
        <v>264</v>
      </c>
      <c r="D45" s="17" t="s">
        <v>2</v>
      </c>
      <c r="E45" s="18" t="s">
        <v>65</v>
      </c>
      <c r="F45" s="18" t="s">
        <v>242</v>
      </c>
      <c r="G45" s="17" t="s">
        <v>248</v>
      </c>
      <c r="H45" s="11" t="s">
        <v>2</v>
      </c>
      <c r="I45" s="11" t="s">
        <v>89</v>
      </c>
      <c r="J45" s="11" t="s">
        <v>69</v>
      </c>
      <c r="K45" s="11" t="str">
        <f>IF(J45="","",IF(OR(J45="金奖",J45="特等奖"),"顶级成果",IF(OR(J45="银奖",J45="一等奖",J45="创业之星"),"高等级成果",IF(OR(J45="铜奖",J45="二等奖"),"中等级成果",IF(OR(J45="三等奖",J45="优秀结项",J45="合格结项"),"一般成果",IF(OR(J45="国家级立项",J45="省级立项",J45="校级立项"),"立项成果","参与成果"))))))</f>
        <v>一般成果</v>
      </c>
      <c r="L45" s="11" t="str">
        <f>IF(J45="","",IF(OR(J45="金奖",J45="银奖",J45="铜奖"),"金银铜体系",IF(OR(J45="特等奖",J45="一等奖",J45="二等奖",J45="三等奖"),"特一二三体系",IF(OR(J45="国家级立项",J45="省级立项",J45="校级立项"),"立项体系",IF(J45="创业之星","荣誉称号体系","其他")))))</f>
        <v>特一二三体系</v>
      </c>
      <c r="M45" s="11" t="str">
        <f>IF(J45="","",IF(OR(J45="入围奖",J45="优秀奖"),"是","是"))</f>
        <v>是</v>
      </c>
      <c r="N45" s="11" t="s">
        <v>265</v>
      </c>
      <c r="O45" s="11"/>
      <c r="P45" s="17" t="s">
        <v>266</v>
      </c>
      <c r="Q45" s="11"/>
      <c r="R45" s="11"/>
      <c r="S45" s="11"/>
      <c r="T45" s="11"/>
      <c r="U45" s="11"/>
      <c r="V45" s="11"/>
      <c r="W45" s="11"/>
      <c r="X45" s="11"/>
      <c r="Y45" s="11"/>
      <c r="Z45" s="11" t="s">
        <v>82</v>
      </c>
      <c r="AA45" s="11"/>
      <c r="AB45" s="11"/>
      <c r="AC45" s="11"/>
      <c r="AD45" s="22">
        <f ca="1">IF(A45="","",TODAY())</f>
        <v>46211</v>
      </c>
    </row>
    <row r="46" customHeight="1" spans="1:30">
      <c r="A46" s="11" t="s">
        <v>267</v>
      </c>
      <c r="B46" s="21">
        <v>2019</v>
      </c>
      <c r="C46" s="17" t="s">
        <v>268</v>
      </c>
      <c r="D46" s="17" t="s">
        <v>5</v>
      </c>
      <c r="E46" s="18" t="s">
        <v>109</v>
      </c>
      <c r="F46" s="18" t="s">
        <v>269</v>
      </c>
      <c r="G46" s="23">
        <v>2019</v>
      </c>
      <c r="H46" s="11" t="s">
        <v>5</v>
      </c>
      <c r="I46" s="11" t="s">
        <v>89</v>
      </c>
      <c r="J46" s="11" t="s">
        <v>122</v>
      </c>
      <c r="K46" s="11" t="str">
        <f>IF(J46="","",IF(OR(J46="金奖",J46="特等奖"),"顶级成果",IF(OR(J46="银奖",J46="一等奖",J46="创业之星"),"高等级成果",IF(OR(J46="铜奖",J46="二等奖"),"中等级成果",IF(OR(J46="三等奖",J46="优秀结项",J46="合格结项"),"一般成果",IF(OR(J46="国家级立项",J46="省级立项",J46="校级立项"),"立项成果","参与成果"))))))</f>
        <v>立项成果</v>
      </c>
      <c r="L46" s="11" t="str">
        <f>IF(J46="","",IF(OR(J46="金奖",J46="银奖",J46="铜奖"),"金银铜体系",IF(OR(J46="特等奖",J46="一等奖",J46="二等奖",J46="三等奖"),"特一二三体系",IF(OR(J46="国家级立项",J46="省级立项",J46="校级立项"),"立项体系",IF(J46="创业之星","荣誉称号体系","其他")))))</f>
        <v>立项体系</v>
      </c>
      <c r="M46" s="11" t="str">
        <f>IF(J46="","",IF(OR(J46="入围奖",J46="优秀奖"),"是","是"))</f>
        <v>是</v>
      </c>
      <c r="N46" s="17" t="s">
        <v>270</v>
      </c>
      <c r="O46" s="11"/>
      <c r="P46" s="17" t="s">
        <v>271</v>
      </c>
      <c r="Q46" s="11"/>
      <c r="R46" s="11"/>
      <c r="S46" s="11"/>
      <c r="T46" s="11"/>
      <c r="U46" s="11"/>
      <c r="V46" s="11"/>
      <c r="W46" s="11"/>
      <c r="X46" s="11"/>
      <c r="Y46" s="11"/>
      <c r="Z46" s="11" t="s">
        <v>117</v>
      </c>
      <c r="AA46" s="11"/>
      <c r="AB46" s="11"/>
      <c r="AC46" s="11"/>
      <c r="AD46" s="22">
        <f ca="1">IF(A46="","",TODAY())</f>
        <v>46211</v>
      </c>
    </row>
    <row r="47" customHeight="1" spans="1:30">
      <c r="A47" s="11" t="s">
        <v>272</v>
      </c>
      <c r="B47" s="21">
        <v>2019</v>
      </c>
      <c r="C47" s="17" t="s">
        <v>273</v>
      </c>
      <c r="D47" s="17" t="s">
        <v>5</v>
      </c>
      <c r="E47" s="18" t="s">
        <v>109</v>
      </c>
      <c r="F47" s="18" t="s">
        <v>269</v>
      </c>
      <c r="G47" s="23">
        <v>2019</v>
      </c>
      <c r="H47" s="11" t="s">
        <v>5</v>
      </c>
      <c r="I47" s="11" t="s">
        <v>129</v>
      </c>
      <c r="J47" s="11" t="s">
        <v>130</v>
      </c>
      <c r="K47" s="11" t="str">
        <f>IF(J47="","",IF(OR(J47="金奖",J47="特等奖"),"顶级成果",IF(OR(J47="银奖",J47="一等奖",J47="创业之星"),"高等级成果",IF(OR(J47="铜奖",J47="二等奖"),"中等级成果",IF(OR(J47="三等奖",J47="优秀结项",J47="合格结项"),"一般成果",IF(OR(J47="国家级立项",J47="省级立项",J47="校级立项"),"立项成果","参与成果"))))))</f>
        <v>立项成果</v>
      </c>
      <c r="L47" s="11" t="str">
        <f>IF(J47="","",IF(OR(J47="金奖",J47="银奖",J47="铜奖"),"金银铜体系",IF(OR(J47="特等奖",J47="一等奖",J47="二等奖",J47="三等奖"),"特一二三体系",IF(OR(J47="国家级立项",J47="省级立项",J47="校级立项"),"立项体系",IF(J47="创业之星","荣誉称号体系","其他")))))</f>
        <v>立项体系</v>
      </c>
      <c r="M47" s="11" t="str">
        <f>IF(J47="","",IF(OR(J47="入围奖",J47="优秀奖"),"是","是"))</f>
        <v>是</v>
      </c>
      <c r="N47" s="17" t="s">
        <v>274</v>
      </c>
      <c r="O47" s="11"/>
      <c r="P47" s="17" t="s">
        <v>275</v>
      </c>
      <c r="Q47" s="11"/>
      <c r="R47" s="11"/>
      <c r="S47" s="11"/>
      <c r="T47" s="11"/>
      <c r="U47" s="11"/>
      <c r="V47" s="11"/>
      <c r="W47" s="11"/>
      <c r="X47" s="11"/>
      <c r="Y47" s="11"/>
      <c r="Z47" s="11" t="s">
        <v>117</v>
      </c>
      <c r="AA47" s="11"/>
      <c r="AB47" s="11"/>
      <c r="AC47" s="11"/>
      <c r="AD47" s="22">
        <f ca="1">IF(A47="","",TODAY())</f>
        <v>46211</v>
      </c>
    </row>
    <row r="48" customHeight="1" spans="1:30">
      <c r="A48" s="11" t="s">
        <v>276</v>
      </c>
      <c r="B48" s="21">
        <v>2019</v>
      </c>
      <c r="C48" s="17" t="s">
        <v>277</v>
      </c>
      <c r="D48" s="17" t="s">
        <v>5</v>
      </c>
      <c r="E48" s="18" t="s">
        <v>109</v>
      </c>
      <c r="F48" s="18" t="s">
        <v>269</v>
      </c>
      <c r="G48" s="23">
        <v>2019</v>
      </c>
      <c r="H48" s="11" t="s">
        <v>5</v>
      </c>
      <c r="I48" s="11" t="s">
        <v>129</v>
      </c>
      <c r="J48" s="11" t="s">
        <v>130</v>
      </c>
      <c r="K48" s="11" t="str">
        <f>IF(J48="","",IF(OR(J48="金奖",J48="特等奖"),"顶级成果",IF(OR(J48="银奖",J48="一等奖",J48="创业之星"),"高等级成果",IF(OR(J48="铜奖",J48="二等奖"),"中等级成果",IF(OR(J48="三等奖",J48="优秀结项",J48="合格结项"),"一般成果",IF(OR(J48="国家级立项",J48="省级立项",J48="校级立项"),"立项成果","参与成果"))))))</f>
        <v>立项成果</v>
      </c>
      <c r="L48" s="11" t="str">
        <f>IF(J48="","",IF(OR(J48="金奖",J48="银奖",J48="铜奖"),"金银铜体系",IF(OR(J48="特等奖",J48="一等奖",J48="二等奖",J48="三等奖"),"特一二三体系",IF(OR(J48="国家级立项",J48="省级立项",J48="校级立项"),"立项体系",IF(J48="创业之星","荣誉称号体系","其他")))))</f>
        <v>立项体系</v>
      </c>
      <c r="M48" s="11" t="str">
        <f>IF(J48="","",IF(OR(J48="入围奖",J48="优秀奖"),"是","是"))</f>
        <v>是</v>
      </c>
      <c r="N48" s="17" t="s">
        <v>278</v>
      </c>
      <c r="O48" s="11"/>
      <c r="P48" s="17" t="s">
        <v>279</v>
      </c>
      <c r="Q48" s="11"/>
      <c r="R48" s="11"/>
      <c r="S48" s="11"/>
      <c r="T48" s="11"/>
      <c r="U48" s="11"/>
      <c r="V48" s="11"/>
      <c r="W48" s="11"/>
      <c r="X48" s="11"/>
      <c r="Y48" s="11"/>
      <c r="Z48" s="11" t="s">
        <v>117</v>
      </c>
      <c r="AA48" s="11"/>
      <c r="AB48" s="11"/>
      <c r="AC48" s="11"/>
      <c r="AD48" s="22">
        <f ca="1">IF(A48="","",TODAY())</f>
        <v>46211</v>
      </c>
    </row>
    <row r="49" customHeight="1" spans="1:30">
      <c r="A49" s="11" t="s">
        <v>280</v>
      </c>
      <c r="B49" s="21">
        <v>2019</v>
      </c>
      <c r="C49" s="17" t="s">
        <v>281</v>
      </c>
      <c r="D49" s="17" t="s">
        <v>5</v>
      </c>
      <c r="E49" s="18" t="s">
        <v>109</v>
      </c>
      <c r="F49" s="18" t="s">
        <v>269</v>
      </c>
      <c r="G49" s="23">
        <v>2019</v>
      </c>
      <c r="H49" s="11" t="s">
        <v>5</v>
      </c>
      <c r="I49" s="11" t="s">
        <v>129</v>
      </c>
      <c r="J49" s="11" t="s">
        <v>130</v>
      </c>
      <c r="K49" s="11" t="str">
        <f>IF(J49="","",IF(OR(J49="金奖",J49="特等奖"),"顶级成果",IF(OR(J49="银奖",J49="一等奖",J49="创业之星"),"高等级成果",IF(OR(J49="铜奖",J49="二等奖"),"中等级成果",IF(OR(J49="三等奖",J49="优秀结项",J49="合格结项"),"一般成果",IF(OR(J49="国家级立项",J49="省级立项",J49="校级立项"),"立项成果","参与成果"))))))</f>
        <v>立项成果</v>
      </c>
      <c r="L49" s="11" t="str">
        <f>IF(J49="","",IF(OR(J49="金奖",J49="银奖",J49="铜奖"),"金银铜体系",IF(OR(J49="特等奖",J49="一等奖",J49="二等奖",J49="三等奖"),"特一二三体系",IF(OR(J49="国家级立项",J49="省级立项",J49="校级立项"),"立项体系",IF(J49="创业之星","荣誉称号体系","其他")))))</f>
        <v>立项体系</v>
      </c>
      <c r="M49" s="11" t="str">
        <f>IF(J49="","",IF(OR(J49="入围奖",J49="优秀奖"),"是","是"))</f>
        <v>是</v>
      </c>
      <c r="N49" s="17" t="s">
        <v>222</v>
      </c>
      <c r="O49" s="11"/>
      <c r="P49" s="17" t="s">
        <v>282</v>
      </c>
      <c r="Q49" s="11"/>
      <c r="R49" s="11"/>
      <c r="S49" s="11"/>
      <c r="T49" s="11"/>
      <c r="U49" s="11"/>
      <c r="V49" s="11"/>
      <c r="W49" s="11"/>
      <c r="X49" s="11"/>
      <c r="Y49" s="11"/>
      <c r="Z49" s="11" t="s">
        <v>117</v>
      </c>
      <c r="AA49" s="11"/>
      <c r="AB49" s="11"/>
      <c r="AC49" s="11"/>
      <c r="AD49" s="22">
        <f ca="1">IF(A49="","",TODAY())</f>
        <v>46211</v>
      </c>
    </row>
    <row r="50" customHeight="1" spans="1:30">
      <c r="A50" s="11" t="s">
        <v>283</v>
      </c>
      <c r="B50" s="21">
        <v>2019</v>
      </c>
      <c r="C50" s="17" t="s">
        <v>284</v>
      </c>
      <c r="D50" s="17" t="s">
        <v>5</v>
      </c>
      <c r="E50" s="18" t="s">
        <v>109</v>
      </c>
      <c r="F50" s="18" t="s">
        <v>269</v>
      </c>
      <c r="G50" s="23">
        <v>2019</v>
      </c>
      <c r="H50" s="11" t="s">
        <v>5</v>
      </c>
      <c r="I50" s="11" t="s">
        <v>129</v>
      </c>
      <c r="J50" s="11" t="s">
        <v>130</v>
      </c>
      <c r="K50" s="11" t="str">
        <f>IF(J50="","",IF(OR(J50="金奖",J50="特等奖"),"顶级成果",IF(OR(J50="银奖",J50="一等奖",J50="创业之星"),"高等级成果",IF(OR(J50="铜奖",J50="二等奖"),"中等级成果",IF(OR(J50="三等奖",J50="优秀结项",J50="合格结项"),"一般成果",IF(OR(J50="国家级立项",J50="省级立项",J50="校级立项"),"立项成果","参与成果"))))))</f>
        <v>立项成果</v>
      </c>
      <c r="L50" s="11" t="str">
        <f>IF(J50="","",IF(OR(J50="金奖",J50="银奖",J50="铜奖"),"金银铜体系",IF(OR(J50="特等奖",J50="一等奖",J50="二等奖",J50="三等奖"),"特一二三体系",IF(OR(J50="国家级立项",J50="省级立项",J50="校级立项"),"立项体系",IF(J50="创业之星","荣誉称号体系","其他")))))</f>
        <v>立项体系</v>
      </c>
      <c r="M50" s="11" t="str">
        <f>IF(J50="","",IF(OR(J50="入围奖",J50="优秀奖"),"是","是"))</f>
        <v>是</v>
      </c>
      <c r="N50" s="17" t="s">
        <v>285</v>
      </c>
      <c r="O50" s="11"/>
      <c r="P50" s="17" t="s">
        <v>286</v>
      </c>
      <c r="Q50" s="11"/>
      <c r="R50" s="11"/>
      <c r="S50" s="11"/>
      <c r="T50" s="11"/>
      <c r="U50" s="11"/>
      <c r="V50" s="11"/>
      <c r="W50" s="11"/>
      <c r="X50" s="11"/>
      <c r="Y50" s="11"/>
      <c r="Z50" s="11" t="s">
        <v>117</v>
      </c>
      <c r="AA50" s="11"/>
      <c r="AB50" s="11"/>
      <c r="AC50" s="11"/>
      <c r="AD50" s="22">
        <f ca="1">IF(A50="","",TODAY())</f>
        <v>46211</v>
      </c>
    </row>
    <row r="51" customHeight="1" spans="1:30">
      <c r="A51" s="11" t="s">
        <v>287</v>
      </c>
      <c r="B51" s="21">
        <v>2019</v>
      </c>
      <c r="C51" s="17" t="s">
        <v>288</v>
      </c>
      <c r="D51" s="17" t="s">
        <v>5</v>
      </c>
      <c r="E51" s="18" t="s">
        <v>109</v>
      </c>
      <c r="F51" s="18" t="s">
        <v>269</v>
      </c>
      <c r="G51" s="23">
        <v>2019</v>
      </c>
      <c r="H51" s="11" t="s">
        <v>5</v>
      </c>
      <c r="I51" s="11" t="s">
        <v>129</v>
      </c>
      <c r="J51" s="11" t="s">
        <v>130</v>
      </c>
      <c r="K51" s="11" t="str">
        <f>IF(J51="","",IF(OR(J51="金奖",J51="特等奖"),"顶级成果",IF(OR(J51="银奖",J51="一等奖",J51="创业之星"),"高等级成果",IF(OR(J51="铜奖",J51="二等奖"),"中等级成果",IF(OR(J51="三等奖",J51="优秀结项",J51="合格结项"),"一般成果",IF(OR(J51="国家级立项",J51="省级立项",J51="校级立项"),"立项成果","参与成果"))))))</f>
        <v>立项成果</v>
      </c>
      <c r="L51" s="11" t="str">
        <f>IF(J51="","",IF(OR(J51="金奖",J51="银奖",J51="铜奖"),"金银铜体系",IF(OR(J51="特等奖",J51="一等奖",J51="二等奖",J51="三等奖"),"特一二三体系",IF(OR(J51="国家级立项",J51="省级立项",J51="校级立项"),"立项体系",IF(J51="创业之星","荣誉称号体系","其他")))))</f>
        <v>立项体系</v>
      </c>
      <c r="M51" s="11" t="str">
        <f>IF(J51="","",IF(OR(J51="入围奖",J51="优秀奖"),"是","是"))</f>
        <v>是</v>
      </c>
      <c r="N51" s="17" t="s">
        <v>289</v>
      </c>
      <c r="O51" s="11"/>
      <c r="P51" s="17" t="s">
        <v>290</v>
      </c>
      <c r="Q51" s="11"/>
      <c r="R51" s="11"/>
      <c r="S51" s="11"/>
      <c r="T51" s="11"/>
      <c r="U51" s="11"/>
      <c r="V51" s="11"/>
      <c r="W51" s="11"/>
      <c r="X51" s="11"/>
      <c r="Y51" s="11"/>
      <c r="Z51" s="11" t="s">
        <v>117</v>
      </c>
      <c r="AA51" s="11"/>
      <c r="AB51" s="11"/>
      <c r="AC51" s="11"/>
      <c r="AD51" s="22">
        <f ca="1">IF(A51="","",TODAY())</f>
        <v>46211</v>
      </c>
    </row>
    <row r="52" customHeight="1" spans="1:30">
      <c r="A52" s="11" t="s">
        <v>291</v>
      </c>
      <c r="B52" s="21">
        <v>2019</v>
      </c>
      <c r="C52" s="17" t="s">
        <v>292</v>
      </c>
      <c r="D52" s="17" t="s">
        <v>5</v>
      </c>
      <c r="E52" s="18" t="s">
        <v>109</v>
      </c>
      <c r="F52" s="18" t="s">
        <v>269</v>
      </c>
      <c r="G52" s="23">
        <v>2019</v>
      </c>
      <c r="H52" s="11" t="s">
        <v>5</v>
      </c>
      <c r="I52" s="11" t="s">
        <v>129</v>
      </c>
      <c r="J52" s="11" t="s">
        <v>130</v>
      </c>
      <c r="K52" s="11" t="str">
        <f>IF(J52="","",IF(OR(J52="金奖",J52="特等奖"),"顶级成果",IF(OR(J52="银奖",J52="一等奖",J52="创业之星"),"高等级成果",IF(OR(J52="铜奖",J52="二等奖"),"中等级成果",IF(OR(J52="三等奖",J52="优秀结项",J52="合格结项"),"一般成果",IF(OR(J52="国家级立项",J52="省级立项",J52="校级立项"),"立项成果","参与成果"))))))</f>
        <v>立项成果</v>
      </c>
      <c r="L52" s="11" t="str">
        <f>IF(J52="","",IF(OR(J52="金奖",J52="银奖",J52="铜奖"),"金银铜体系",IF(OR(J52="特等奖",J52="一等奖",J52="二等奖",J52="三等奖"),"特一二三体系",IF(OR(J52="国家级立项",J52="省级立项",J52="校级立项"),"立项体系",IF(J52="创业之星","荣誉称号体系","其他")))))</f>
        <v>立项体系</v>
      </c>
      <c r="M52" s="11" t="str">
        <f>IF(J52="","",IF(OR(J52="入围奖",J52="优秀奖"),"是","是"))</f>
        <v>是</v>
      </c>
      <c r="N52" s="17" t="s">
        <v>293</v>
      </c>
      <c r="O52" s="11"/>
      <c r="P52" s="17" t="s">
        <v>294</v>
      </c>
      <c r="Q52" s="11"/>
      <c r="R52" s="11"/>
      <c r="S52" s="11"/>
      <c r="T52" s="11"/>
      <c r="U52" s="11"/>
      <c r="V52" s="11"/>
      <c r="W52" s="11"/>
      <c r="X52" s="11"/>
      <c r="Y52" s="11"/>
      <c r="Z52" s="11" t="s">
        <v>117</v>
      </c>
      <c r="AA52" s="11"/>
      <c r="AB52" s="11"/>
      <c r="AC52" s="11"/>
      <c r="AD52" s="22">
        <f ca="1">IF(A52="","",TODAY())</f>
        <v>46211</v>
      </c>
    </row>
    <row r="53" customHeight="1" spans="1:30">
      <c r="A53" s="11" t="s">
        <v>295</v>
      </c>
      <c r="B53" s="21">
        <v>2019</v>
      </c>
      <c r="C53" s="17" t="s">
        <v>296</v>
      </c>
      <c r="D53" s="17" t="s">
        <v>5</v>
      </c>
      <c r="E53" s="18" t="s">
        <v>109</v>
      </c>
      <c r="F53" s="18" t="s">
        <v>269</v>
      </c>
      <c r="G53" s="23">
        <v>2019</v>
      </c>
      <c r="H53" s="11" t="s">
        <v>5</v>
      </c>
      <c r="I53" s="11" t="s">
        <v>129</v>
      </c>
      <c r="J53" s="11" t="s">
        <v>130</v>
      </c>
      <c r="K53" s="11" t="str">
        <f>IF(J53="","",IF(OR(J53="金奖",J53="特等奖"),"顶级成果",IF(OR(J53="银奖",J53="一等奖",J53="创业之星"),"高等级成果",IF(OR(J53="铜奖",J53="二等奖"),"中等级成果",IF(OR(J53="三等奖",J53="优秀结项",J53="合格结项"),"一般成果",IF(OR(J53="国家级立项",J53="省级立项",J53="校级立项"),"立项成果","参与成果"))))))</f>
        <v>立项成果</v>
      </c>
      <c r="L53" s="11" t="str">
        <f>IF(J53="","",IF(OR(J53="金奖",J53="银奖",J53="铜奖"),"金银铜体系",IF(OR(J53="特等奖",J53="一等奖",J53="二等奖",J53="三等奖"),"特一二三体系",IF(OR(J53="国家级立项",J53="省级立项",J53="校级立项"),"立项体系",IF(J53="创业之星","荣誉称号体系","其他")))))</f>
        <v>立项体系</v>
      </c>
      <c r="M53" s="11" t="str">
        <f>IF(J53="","",IF(OR(J53="入围奖",J53="优秀奖"),"是","是"))</f>
        <v>是</v>
      </c>
      <c r="N53" s="17" t="s">
        <v>297</v>
      </c>
      <c r="O53" s="11"/>
      <c r="P53" s="17" t="s">
        <v>298</v>
      </c>
      <c r="Q53" s="11"/>
      <c r="R53" s="11"/>
      <c r="S53" s="11"/>
      <c r="T53" s="11"/>
      <c r="U53" s="11"/>
      <c r="V53" s="11"/>
      <c r="W53" s="11"/>
      <c r="X53" s="11"/>
      <c r="Y53" s="11"/>
      <c r="Z53" s="11" t="s">
        <v>117</v>
      </c>
      <c r="AA53" s="11"/>
      <c r="AB53" s="11"/>
      <c r="AC53" s="11"/>
      <c r="AD53" s="22">
        <f ca="1">IF(A53="","",TODAY())</f>
        <v>46211</v>
      </c>
    </row>
    <row r="54" customHeight="1" spans="1:30">
      <c r="A54" s="11" t="s">
        <v>299</v>
      </c>
      <c r="B54" s="21">
        <v>2019</v>
      </c>
      <c r="C54" s="17" t="s">
        <v>300</v>
      </c>
      <c r="D54" s="17" t="s">
        <v>5</v>
      </c>
      <c r="E54" s="18" t="s">
        <v>109</v>
      </c>
      <c r="F54" s="18" t="s">
        <v>269</v>
      </c>
      <c r="G54" s="23">
        <v>2019</v>
      </c>
      <c r="H54" s="11" t="s">
        <v>5</v>
      </c>
      <c r="I54" s="11" t="s">
        <v>129</v>
      </c>
      <c r="J54" s="11" t="s">
        <v>130</v>
      </c>
      <c r="K54" s="11" t="str">
        <f>IF(J54="","",IF(OR(J54="金奖",J54="特等奖"),"顶级成果",IF(OR(J54="银奖",J54="一等奖",J54="创业之星"),"高等级成果",IF(OR(J54="铜奖",J54="二等奖"),"中等级成果",IF(OR(J54="三等奖",J54="优秀结项",J54="合格结项"),"一般成果",IF(OR(J54="国家级立项",J54="省级立项",J54="校级立项"),"立项成果","参与成果"))))))</f>
        <v>立项成果</v>
      </c>
      <c r="L54" s="11" t="str">
        <f>IF(J54="","",IF(OR(J54="金奖",J54="银奖",J54="铜奖"),"金银铜体系",IF(OR(J54="特等奖",J54="一等奖",J54="二等奖",J54="三等奖"),"特一二三体系",IF(OR(J54="国家级立项",J54="省级立项",J54="校级立项"),"立项体系",IF(J54="创业之星","荣誉称号体系","其他")))))</f>
        <v>立项体系</v>
      </c>
      <c r="M54" s="11" t="str">
        <f>IF(J54="","",IF(OR(J54="入围奖",J54="优秀奖"),"是","是"))</f>
        <v>是</v>
      </c>
      <c r="N54" s="17" t="s">
        <v>301</v>
      </c>
      <c r="O54" s="11"/>
      <c r="P54" s="17" t="s">
        <v>302</v>
      </c>
      <c r="Q54" s="11"/>
      <c r="R54" s="11"/>
      <c r="S54" s="11"/>
      <c r="T54" s="11"/>
      <c r="U54" s="11"/>
      <c r="V54" s="11"/>
      <c r="W54" s="11"/>
      <c r="X54" s="11"/>
      <c r="Y54" s="11"/>
      <c r="Z54" s="11" t="s">
        <v>117</v>
      </c>
      <c r="AA54" s="11"/>
      <c r="AB54" s="11"/>
      <c r="AC54" s="11"/>
      <c r="AD54" s="22">
        <f ca="1">IF(A54="","",TODAY())</f>
        <v>46211</v>
      </c>
    </row>
    <row r="55" customHeight="1" spans="1:30">
      <c r="A55" s="11" t="s">
        <v>303</v>
      </c>
      <c r="B55" s="21">
        <v>2019</v>
      </c>
      <c r="C55" s="17" t="s">
        <v>304</v>
      </c>
      <c r="D55" s="17" t="s">
        <v>5</v>
      </c>
      <c r="E55" s="18" t="s">
        <v>109</v>
      </c>
      <c r="F55" s="18" t="s">
        <v>269</v>
      </c>
      <c r="G55" s="23">
        <v>2019</v>
      </c>
      <c r="H55" s="11" t="s">
        <v>5</v>
      </c>
      <c r="I55" s="11" t="s">
        <v>129</v>
      </c>
      <c r="J55" s="11" t="s">
        <v>130</v>
      </c>
      <c r="K55" s="11" t="str">
        <f>IF(J55="","",IF(OR(J55="金奖",J55="特等奖"),"顶级成果",IF(OR(J55="银奖",J55="一等奖",J55="创业之星"),"高等级成果",IF(OR(J55="铜奖",J55="二等奖"),"中等级成果",IF(OR(J55="三等奖",J55="优秀结项",J55="合格结项"),"一般成果",IF(OR(J55="国家级立项",J55="省级立项",J55="校级立项"),"立项成果","参与成果"))))))</f>
        <v>立项成果</v>
      </c>
      <c r="L55" s="11" t="str">
        <f>IF(J55="","",IF(OR(J55="金奖",J55="银奖",J55="铜奖"),"金银铜体系",IF(OR(J55="特等奖",J55="一等奖",J55="二等奖",J55="三等奖"),"特一二三体系",IF(OR(J55="国家级立项",J55="省级立项",J55="校级立项"),"立项体系",IF(J55="创业之星","荣誉称号体系","其他")))))</f>
        <v>立项体系</v>
      </c>
      <c r="M55" s="11" t="str">
        <f>IF(J55="","",IF(OR(J55="入围奖",J55="优秀奖"),"是","是"))</f>
        <v>是</v>
      </c>
      <c r="N55" s="11"/>
      <c r="O55" s="11"/>
      <c r="P55" s="11"/>
      <c r="Q55" s="11"/>
      <c r="R55" s="11"/>
      <c r="S55" s="11"/>
      <c r="T55" s="11"/>
      <c r="U55" s="11"/>
      <c r="V55" s="11"/>
      <c r="W55" s="11"/>
      <c r="X55" s="11"/>
      <c r="Y55" s="11"/>
      <c r="Z55" s="11" t="s">
        <v>117</v>
      </c>
      <c r="AA55" s="11"/>
      <c r="AB55" s="11"/>
      <c r="AC55" s="11"/>
      <c r="AD55" s="22">
        <f ca="1">IF(A55="","",TODAY())</f>
        <v>46211</v>
      </c>
    </row>
    <row r="56" customHeight="1" spans="1:30">
      <c r="A56" s="11" t="s">
        <v>305</v>
      </c>
      <c r="B56" s="21">
        <v>2019</v>
      </c>
      <c r="C56" s="17" t="s">
        <v>306</v>
      </c>
      <c r="D56" s="17" t="s">
        <v>5</v>
      </c>
      <c r="E56" s="18" t="s">
        <v>109</v>
      </c>
      <c r="F56" s="18" t="s">
        <v>269</v>
      </c>
      <c r="G56" s="23">
        <v>2019</v>
      </c>
      <c r="H56" s="11" t="s">
        <v>5</v>
      </c>
      <c r="I56" s="11" t="s">
        <v>129</v>
      </c>
      <c r="J56" s="11" t="s">
        <v>130</v>
      </c>
      <c r="K56" s="11" t="str">
        <f>IF(J56="","",IF(OR(J56="金奖",J56="特等奖"),"顶级成果",IF(OR(J56="银奖",J56="一等奖",J56="创业之星"),"高等级成果",IF(OR(J56="铜奖",J56="二等奖"),"中等级成果",IF(OR(J56="三等奖",J56="优秀结项",J56="合格结项"),"一般成果",IF(OR(J56="国家级立项",J56="省级立项",J56="校级立项"),"立项成果","参与成果"))))))</f>
        <v>立项成果</v>
      </c>
      <c r="L56" s="11" t="str">
        <f>IF(J56="","",IF(OR(J56="金奖",J56="银奖",J56="铜奖"),"金银铜体系",IF(OR(J56="特等奖",J56="一等奖",J56="二等奖",J56="三等奖"),"特一二三体系",IF(OR(J56="国家级立项",J56="省级立项",J56="校级立项"),"立项体系",IF(J56="创业之星","荣誉称号体系","其他")))))</f>
        <v>立项体系</v>
      </c>
      <c r="M56" s="11" t="str">
        <f>IF(J56="","",IF(OR(J56="入围奖",J56="优秀奖"),"是","是"))</f>
        <v>是</v>
      </c>
      <c r="N56" s="11"/>
      <c r="O56" s="11"/>
      <c r="P56" s="11"/>
      <c r="Q56" s="11"/>
      <c r="R56" s="11"/>
      <c r="S56" s="11"/>
      <c r="T56" s="11"/>
      <c r="U56" s="11"/>
      <c r="V56" s="11"/>
      <c r="W56" s="11"/>
      <c r="X56" s="11"/>
      <c r="Y56" s="11"/>
      <c r="Z56" s="11" t="s">
        <v>117</v>
      </c>
      <c r="AA56" s="11"/>
      <c r="AB56" s="11"/>
      <c r="AC56" s="11"/>
      <c r="AD56" s="22">
        <f ca="1">IF(A56="","",TODAY())</f>
        <v>46211</v>
      </c>
    </row>
    <row r="57" customHeight="1" spans="1:30">
      <c r="A57" s="11" t="s">
        <v>307</v>
      </c>
      <c r="B57" s="21">
        <v>2020</v>
      </c>
      <c r="C57" s="17" t="s">
        <v>308</v>
      </c>
      <c r="D57" s="17" t="s">
        <v>2</v>
      </c>
      <c r="E57" s="18" t="s">
        <v>135</v>
      </c>
      <c r="F57" s="18" t="s">
        <v>309</v>
      </c>
      <c r="G57" s="17" t="s">
        <v>310</v>
      </c>
      <c r="H57" s="11" t="s">
        <v>2</v>
      </c>
      <c r="I57" s="11" t="s">
        <v>68</v>
      </c>
      <c r="J57" s="11" t="s">
        <v>138</v>
      </c>
      <c r="K57" s="11" t="str">
        <f>IF(J57="","",IF(OR(J57="金奖",J57="特等奖"),"顶级成果",IF(OR(J57="银奖",J57="一等奖",J57="创业之星"),"高等级成果",IF(OR(J57="铜奖",J57="二等奖"),"中等级成果",IF(OR(J57="三等奖",J57="优秀结项",J57="合格结项"),"一般成果",IF(OR(J57="国家级立项",J57="省级立项",J57="校级立项"),"立项成果","参与成果"))))))</f>
        <v>高等级成果</v>
      </c>
      <c r="L57" s="11" t="str">
        <f>IF(J57="","",IF(OR(J57="金奖",J57="银奖",J57="铜奖"),"金银铜体系",IF(OR(J57="特等奖",J57="一等奖",J57="二等奖",J57="三等奖"),"特一二三体系",IF(OR(J57="国家级立项",J57="省级立项",J57="校级立项"),"立项体系",IF(J57="创业之星","荣誉称号体系","其他")))))</f>
        <v>金银铜体系</v>
      </c>
      <c r="M57" s="11" t="str">
        <f>IF(J57="","",IF(OR(J57="入围奖",J57="优秀奖"),"是","是"))</f>
        <v>是</v>
      </c>
      <c r="N57" s="11" t="s">
        <v>238</v>
      </c>
      <c r="O57" s="11"/>
      <c r="P57" s="17" t="s">
        <v>311</v>
      </c>
      <c r="Q57" s="11" t="s">
        <v>312</v>
      </c>
      <c r="R57" s="11"/>
      <c r="S57" s="11"/>
      <c r="T57" s="11"/>
      <c r="U57" s="11"/>
      <c r="V57" s="11"/>
      <c r="W57" s="11"/>
      <c r="X57" s="11"/>
      <c r="Y57" s="11"/>
      <c r="Z57" s="11" t="s">
        <v>82</v>
      </c>
      <c r="AA57" s="11"/>
      <c r="AB57" s="11"/>
      <c r="AC57" s="11"/>
      <c r="AD57" s="22">
        <f ca="1">IF(A57="","",TODAY())</f>
        <v>46211</v>
      </c>
    </row>
    <row r="58" customHeight="1" spans="1:30">
      <c r="A58" s="11" t="s">
        <v>313</v>
      </c>
      <c r="B58" s="21">
        <v>2020</v>
      </c>
      <c r="C58" s="17" t="s">
        <v>314</v>
      </c>
      <c r="D58" s="17" t="s">
        <v>2</v>
      </c>
      <c r="E58" s="18" t="s">
        <v>135</v>
      </c>
      <c r="F58" s="18" t="s">
        <v>309</v>
      </c>
      <c r="G58" s="17" t="s">
        <v>310</v>
      </c>
      <c r="H58" s="11" t="s">
        <v>2</v>
      </c>
      <c r="I58" s="11" t="s">
        <v>68</v>
      </c>
      <c r="J58" s="11" t="s">
        <v>149</v>
      </c>
      <c r="K58" s="11" t="str">
        <f>IF(J58="","",IF(OR(J58="金奖",J58="特等奖"),"顶级成果",IF(OR(J58="银奖",J58="一等奖",J58="创业之星"),"高等级成果",IF(OR(J58="铜奖",J58="二等奖"),"中等级成果",IF(OR(J58="三等奖",J58="优秀结项",J58="合格结项"),"一般成果",IF(OR(J58="国家级立项",J58="省级立项",J58="校级立项"),"立项成果","参与成果"))))))</f>
        <v>中等级成果</v>
      </c>
      <c r="L58" s="11" t="str">
        <f>IF(J58="","",IF(OR(J58="金奖",J58="银奖",J58="铜奖"),"金银铜体系",IF(OR(J58="特等奖",J58="一等奖",J58="二等奖",J58="三等奖"),"特一二三体系",IF(OR(J58="国家级立项",J58="省级立项",J58="校级立项"),"立项体系",IF(J58="创业之星","荣誉称号体系","其他")))))</f>
        <v>金银铜体系</v>
      </c>
      <c r="M58" s="11" t="str">
        <f>IF(J58="","",IF(OR(J58="入围奖",J58="优秀奖"),"是","是"))</f>
        <v>是</v>
      </c>
      <c r="N58" s="11" t="s">
        <v>222</v>
      </c>
      <c r="O58" s="11"/>
      <c r="P58" s="17" t="s">
        <v>315</v>
      </c>
      <c r="Q58" s="11" t="s">
        <v>316</v>
      </c>
      <c r="R58" s="11"/>
      <c r="S58" s="11"/>
      <c r="T58" s="11"/>
      <c r="U58" s="11"/>
      <c r="V58" s="11"/>
      <c r="W58" s="11"/>
      <c r="X58" s="11"/>
      <c r="Y58" s="11"/>
      <c r="Z58" s="11" t="s">
        <v>82</v>
      </c>
      <c r="AA58" s="11"/>
      <c r="AB58" s="11"/>
      <c r="AC58" s="11"/>
      <c r="AD58" s="22">
        <f ca="1">IF(A58="","",TODAY())</f>
        <v>46211</v>
      </c>
    </row>
    <row r="59" customHeight="1" spans="1:30">
      <c r="A59" s="11" t="s">
        <v>317</v>
      </c>
      <c r="B59" s="21">
        <v>2020</v>
      </c>
      <c r="C59" s="17" t="s">
        <v>318</v>
      </c>
      <c r="D59" s="17" t="s">
        <v>2</v>
      </c>
      <c r="E59" s="18" t="s">
        <v>135</v>
      </c>
      <c r="F59" s="18" t="s">
        <v>309</v>
      </c>
      <c r="G59" s="17" t="s">
        <v>310</v>
      </c>
      <c r="H59" s="11" t="s">
        <v>2</v>
      </c>
      <c r="I59" s="11" t="s">
        <v>68</v>
      </c>
      <c r="J59" s="11" t="s">
        <v>149</v>
      </c>
      <c r="K59" s="11" t="str">
        <f>IF(J59="","",IF(OR(J59="金奖",J59="特等奖"),"顶级成果",IF(OR(J59="银奖",J59="一等奖",J59="创业之星"),"高等级成果",IF(OR(J59="铜奖",J59="二等奖"),"中等级成果",IF(OR(J59="三等奖",J59="优秀结项",J59="合格结项"),"一般成果",IF(OR(J59="国家级立项",J59="省级立项",J59="校级立项"),"立项成果","参与成果"))))))</f>
        <v>中等级成果</v>
      </c>
      <c r="L59" s="11" t="str">
        <f>IF(J59="","",IF(OR(J59="金奖",J59="银奖",J59="铜奖"),"金银铜体系",IF(OR(J59="特等奖",J59="一等奖",J59="二等奖",J59="三等奖"),"特一二三体系",IF(OR(J59="国家级立项",J59="省级立项",J59="校级立项"),"立项体系",IF(J59="创业之星","荣誉称号体系","其他")))))</f>
        <v>金银铜体系</v>
      </c>
      <c r="M59" s="11" t="str">
        <f>IF(J59="","",IF(OR(J59="入围奖",J59="优秀奖"),"是","是"))</f>
        <v>是</v>
      </c>
      <c r="N59" s="11" t="s">
        <v>274</v>
      </c>
      <c r="O59" s="11"/>
      <c r="P59" s="17" t="s">
        <v>319</v>
      </c>
      <c r="Q59" s="11" t="s">
        <v>320</v>
      </c>
      <c r="R59" s="11"/>
      <c r="S59" s="11"/>
      <c r="T59" s="11"/>
      <c r="U59" s="11"/>
      <c r="V59" s="11" t="s">
        <v>72</v>
      </c>
      <c r="W59" s="11"/>
      <c r="X59" s="11"/>
      <c r="Y59" s="11"/>
      <c r="Z59" s="11" t="s">
        <v>82</v>
      </c>
      <c r="AA59" s="11"/>
      <c r="AB59" s="11"/>
      <c r="AC59" s="11"/>
      <c r="AD59" s="22">
        <f ca="1">IF(A59="","",TODAY())</f>
        <v>46211</v>
      </c>
    </row>
    <row r="60" customHeight="1" spans="1:30">
      <c r="A60" s="11" t="s">
        <v>321</v>
      </c>
      <c r="B60" s="21">
        <v>2020</v>
      </c>
      <c r="C60" s="17" t="s">
        <v>322</v>
      </c>
      <c r="D60" s="17" t="s">
        <v>2</v>
      </c>
      <c r="E60" s="18" t="s">
        <v>135</v>
      </c>
      <c r="F60" s="18" t="s">
        <v>309</v>
      </c>
      <c r="G60" s="17" t="s">
        <v>310</v>
      </c>
      <c r="H60" s="11" t="s">
        <v>2</v>
      </c>
      <c r="I60" s="11" t="s">
        <v>68</v>
      </c>
      <c r="J60" s="11" t="s">
        <v>149</v>
      </c>
      <c r="K60" s="11" t="str">
        <f>IF(J60="","",IF(OR(J60="金奖",J60="特等奖"),"顶级成果",IF(OR(J60="银奖",J60="一等奖",J60="创业之星"),"高等级成果",IF(OR(J60="铜奖",J60="二等奖"),"中等级成果",IF(OR(J60="三等奖",J60="优秀结项",J60="合格结项"),"一般成果",IF(OR(J60="国家级立项",J60="省级立项",J60="校级立项"),"立项成果","参与成果"))))))</f>
        <v>中等级成果</v>
      </c>
      <c r="L60" s="11" t="str">
        <f>IF(J60="","",IF(OR(J60="金奖",J60="银奖",J60="铜奖"),"金银铜体系",IF(OR(J60="特等奖",J60="一等奖",J60="二等奖",J60="三等奖"),"特一二三体系",IF(OR(J60="国家级立项",J60="省级立项",J60="校级立项"),"立项体系",IF(J60="创业之星","荣誉称号体系","其他")))))</f>
        <v>金银铜体系</v>
      </c>
      <c r="M60" s="11" t="str">
        <f>IF(J60="","",IF(OR(J60="入围奖",J60="优秀奖"),"是","是"))</f>
        <v>是</v>
      </c>
      <c r="N60" s="11" t="s">
        <v>278</v>
      </c>
      <c r="O60" s="11"/>
      <c r="P60" s="17" t="s">
        <v>323</v>
      </c>
      <c r="Q60" s="11" t="s">
        <v>324</v>
      </c>
      <c r="R60" s="11"/>
      <c r="S60" s="11"/>
      <c r="T60" s="11"/>
      <c r="U60" s="11"/>
      <c r="V60" s="11" t="s">
        <v>72</v>
      </c>
      <c r="W60" s="11"/>
      <c r="X60" s="11"/>
      <c r="Y60" s="11"/>
      <c r="Z60" s="11" t="s">
        <v>82</v>
      </c>
      <c r="AA60" s="11"/>
      <c r="AB60" s="11"/>
      <c r="AC60" s="11"/>
      <c r="AD60" s="22">
        <f ca="1">IF(A60="","",TODAY())</f>
        <v>46211</v>
      </c>
    </row>
    <row r="61" customHeight="1" spans="1:30">
      <c r="A61" s="11" t="s">
        <v>325</v>
      </c>
      <c r="B61" s="21">
        <v>2020</v>
      </c>
      <c r="C61" s="17" t="s">
        <v>326</v>
      </c>
      <c r="D61" s="17" t="s">
        <v>2</v>
      </c>
      <c r="E61" s="18" t="s">
        <v>135</v>
      </c>
      <c r="F61" s="18" t="s">
        <v>309</v>
      </c>
      <c r="G61" s="17" t="s">
        <v>327</v>
      </c>
      <c r="H61" s="11" t="s">
        <v>2</v>
      </c>
      <c r="I61" s="11" t="s">
        <v>89</v>
      </c>
      <c r="J61" s="11" t="s">
        <v>149</v>
      </c>
      <c r="K61" s="11" t="str">
        <f>IF(J61="","",IF(OR(J61="金奖",J61="特等奖"),"顶级成果",IF(OR(J61="银奖",J61="一等奖",J61="创业之星"),"高等级成果",IF(OR(J61="铜奖",J61="二等奖"),"中等级成果",IF(OR(J61="三等奖",J61="优秀结项",J61="合格结项"),"一般成果",IF(OR(J61="国家级立项",J61="省级立项",J61="校级立项"),"立项成果","参与成果"))))))</f>
        <v>中等级成果</v>
      </c>
      <c r="L61" s="11" t="str">
        <f>IF(J61="","",IF(OR(J61="金奖",J61="银奖",J61="铜奖"),"金银铜体系",IF(OR(J61="特等奖",J61="一等奖",J61="二等奖",J61="三等奖"),"特一二三体系",IF(OR(J61="国家级立项",J61="省级立项",J61="校级立项"),"立项体系",IF(J61="创业之星","荣誉称号体系","其他")))))</f>
        <v>金银铜体系</v>
      </c>
      <c r="M61" s="11" t="str">
        <f>IF(J61="","",IF(OR(J61="入围奖",J61="优秀奖"),"是","是"))</f>
        <v>是</v>
      </c>
      <c r="N61" s="11" t="s">
        <v>328</v>
      </c>
      <c r="O61" s="11"/>
      <c r="P61" s="17" t="s">
        <v>329</v>
      </c>
      <c r="Q61" s="11" t="s">
        <v>330</v>
      </c>
      <c r="R61" s="11"/>
      <c r="S61" s="11"/>
      <c r="T61" s="11"/>
      <c r="U61" s="11"/>
      <c r="V61" s="11" t="s">
        <v>72</v>
      </c>
      <c r="W61" s="11"/>
      <c r="X61" s="11"/>
      <c r="Y61" s="11"/>
      <c r="Z61" s="11" t="s">
        <v>82</v>
      </c>
      <c r="AA61" s="11"/>
      <c r="AB61" s="11"/>
      <c r="AC61" s="11"/>
      <c r="AD61" s="22">
        <f ca="1">IF(A61="","",TODAY())</f>
        <v>46211</v>
      </c>
    </row>
    <row r="62" customHeight="1" spans="1:30">
      <c r="A62" s="11" t="s">
        <v>331</v>
      </c>
      <c r="B62" s="21">
        <v>2020</v>
      </c>
      <c r="C62" s="17" t="s">
        <v>332</v>
      </c>
      <c r="D62" s="17" t="s">
        <v>2</v>
      </c>
      <c r="E62" s="18" t="s">
        <v>135</v>
      </c>
      <c r="F62" s="18" t="s">
        <v>309</v>
      </c>
      <c r="G62" s="17" t="s">
        <v>327</v>
      </c>
      <c r="H62" s="11" t="s">
        <v>2</v>
      </c>
      <c r="I62" s="11" t="s">
        <v>89</v>
      </c>
      <c r="J62" s="11" t="s">
        <v>149</v>
      </c>
      <c r="K62" s="11" t="str">
        <f>IF(J62="","",IF(OR(J62="金奖",J62="特等奖"),"顶级成果",IF(OR(J62="银奖",J62="一等奖",J62="创业之星"),"高等级成果",IF(OR(J62="铜奖",J62="二等奖"),"中等级成果",IF(OR(J62="三等奖",J62="优秀结项",J62="合格结项"),"一般成果",IF(OR(J62="国家级立项",J62="省级立项",J62="校级立项"),"立项成果","参与成果"))))))</f>
        <v>中等级成果</v>
      </c>
      <c r="L62" s="11" t="str">
        <f>IF(J62="","",IF(OR(J62="金奖",J62="银奖",J62="铜奖"),"金银铜体系",IF(OR(J62="特等奖",J62="一等奖",J62="二等奖",J62="三等奖"),"特一二三体系",IF(OR(J62="国家级立项",J62="省级立项",J62="校级立项"),"立项体系",IF(J62="创业之星","荣誉称号体系","其他")))))</f>
        <v>金银铜体系</v>
      </c>
      <c r="M62" s="11" t="str">
        <f>IF(J62="","",IF(OR(J62="入围奖",J62="优秀奖"),"是","是"))</f>
        <v>是</v>
      </c>
      <c r="N62" s="11" t="s">
        <v>333</v>
      </c>
      <c r="O62" s="11"/>
      <c r="P62" s="17" t="s">
        <v>334</v>
      </c>
      <c r="Q62" s="11"/>
      <c r="R62" s="11"/>
      <c r="S62" s="11"/>
      <c r="T62" s="11"/>
      <c r="U62" s="11"/>
      <c r="V62" s="11"/>
      <c r="W62" s="11"/>
      <c r="X62" s="11"/>
      <c r="Y62" s="11"/>
      <c r="Z62" s="11" t="s">
        <v>82</v>
      </c>
      <c r="AA62" s="11"/>
      <c r="AB62" s="11"/>
      <c r="AC62" s="11"/>
      <c r="AD62" s="22">
        <f ca="1">IF(A62="","",TODAY())</f>
        <v>46211</v>
      </c>
    </row>
    <row r="63" customHeight="1" spans="1:30">
      <c r="A63" s="11" t="s">
        <v>335</v>
      </c>
      <c r="B63" s="21">
        <v>2020</v>
      </c>
      <c r="C63" s="17" t="s">
        <v>336</v>
      </c>
      <c r="D63" s="17" t="s">
        <v>2</v>
      </c>
      <c r="E63" s="18" t="s">
        <v>135</v>
      </c>
      <c r="F63" s="18" t="s">
        <v>309</v>
      </c>
      <c r="G63" s="17" t="s">
        <v>327</v>
      </c>
      <c r="H63" s="11" t="s">
        <v>2</v>
      </c>
      <c r="I63" s="11" t="s">
        <v>89</v>
      </c>
      <c r="J63" s="11" t="s">
        <v>149</v>
      </c>
      <c r="K63" s="11" t="str">
        <f>IF(J63="","",IF(OR(J63="金奖",J63="特等奖"),"顶级成果",IF(OR(J63="银奖",J63="一等奖",J63="创业之星"),"高等级成果",IF(OR(J63="铜奖",J63="二等奖"),"中等级成果",IF(OR(J63="三等奖",J63="优秀结项",J63="合格结项"),"一般成果",IF(OR(J63="国家级立项",J63="省级立项",J63="校级立项"),"立项成果","参与成果"))))))</f>
        <v>中等级成果</v>
      </c>
      <c r="L63" s="11" t="str">
        <f>IF(J63="","",IF(OR(J63="金奖",J63="银奖",J63="铜奖"),"金银铜体系",IF(OR(J63="特等奖",J63="一等奖",J63="二等奖",J63="三等奖"),"特一二三体系",IF(OR(J63="国家级立项",J63="省级立项",J63="校级立项"),"立项体系",IF(J63="创业之星","荣誉称号体系","其他")))))</f>
        <v>金银铜体系</v>
      </c>
      <c r="M63" s="11" t="str">
        <f>IF(J63="","",IF(OR(J63="入围奖",J63="优秀奖"),"是","是"))</f>
        <v>是</v>
      </c>
      <c r="N63" s="11" t="s">
        <v>270</v>
      </c>
      <c r="O63" s="11"/>
      <c r="P63" s="17" t="s">
        <v>271</v>
      </c>
      <c r="Q63" s="11"/>
      <c r="R63" s="11"/>
      <c r="S63" s="11"/>
      <c r="T63" s="11"/>
      <c r="U63" s="11"/>
      <c r="V63" s="11"/>
      <c r="W63" s="11"/>
      <c r="X63" s="11"/>
      <c r="Y63" s="11"/>
      <c r="Z63" s="11" t="s">
        <v>82</v>
      </c>
      <c r="AA63" s="11"/>
      <c r="AB63" s="11"/>
      <c r="AC63" s="11"/>
      <c r="AD63" s="22">
        <f ca="1">IF(A63="","",TODAY())</f>
        <v>46211</v>
      </c>
    </row>
    <row r="64" customHeight="1" spans="1:30">
      <c r="A64" s="11" t="s">
        <v>337</v>
      </c>
      <c r="B64" s="21">
        <v>2020</v>
      </c>
      <c r="C64" s="17" t="s">
        <v>338</v>
      </c>
      <c r="D64" s="17" t="s">
        <v>2</v>
      </c>
      <c r="E64" s="18" t="s">
        <v>158</v>
      </c>
      <c r="F64" s="18" t="s">
        <v>339</v>
      </c>
      <c r="G64" s="17" t="s">
        <v>327</v>
      </c>
      <c r="H64" s="11" t="s">
        <v>2</v>
      </c>
      <c r="I64" s="11" t="s">
        <v>89</v>
      </c>
      <c r="J64" s="11" t="s">
        <v>138</v>
      </c>
      <c r="K64" s="11" t="str">
        <f>IF(J64="","",IF(OR(J64="金奖",J64="特等奖"),"顶级成果",IF(OR(J64="银奖",J64="一等奖",J64="创业之星"),"高等级成果",IF(OR(J64="铜奖",J64="二等奖"),"中等级成果",IF(OR(J64="三等奖",J64="优秀结项",J64="合格结项"),"一般成果",IF(OR(J64="国家级立项",J64="省级立项",J64="校级立项"),"立项成果","参与成果"))))))</f>
        <v>高等级成果</v>
      </c>
      <c r="L64" s="11" t="str">
        <f>IF(J64="","",IF(OR(J64="金奖",J64="银奖",J64="铜奖"),"金银铜体系",IF(OR(J64="特等奖",J64="一等奖",J64="二等奖",J64="三等奖"),"特一二三体系",IF(OR(J64="国家级立项",J64="省级立项",J64="校级立项"),"立项体系",IF(J64="创业之星","荣誉称号体系","其他")))))</f>
        <v>金银铜体系</v>
      </c>
      <c r="M64" s="11" t="str">
        <f>IF(J64="","",IF(OR(J64="入围奖",J64="优秀奖"),"是","是"))</f>
        <v>是</v>
      </c>
      <c r="N64" s="11" t="s">
        <v>340</v>
      </c>
      <c r="O64" s="11"/>
      <c r="P64" s="17" t="s">
        <v>341</v>
      </c>
      <c r="Q64" s="11" t="s">
        <v>164</v>
      </c>
      <c r="R64" s="11"/>
      <c r="S64" s="11"/>
      <c r="T64" s="11"/>
      <c r="U64" s="11"/>
      <c r="V64" s="11"/>
      <c r="W64" s="11"/>
      <c r="X64" s="11"/>
      <c r="Y64" s="11"/>
      <c r="Z64" s="11" t="s">
        <v>82</v>
      </c>
      <c r="AA64" s="11"/>
      <c r="AB64" s="11"/>
      <c r="AC64" s="11"/>
      <c r="AD64" s="22">
        <f ca="1">IF(A64="","",TODAY())</f>
        <v>46211</v>
      </c>
    </row>
    <row r="65" customHeight="1" spans="1:30">
      <c r="A65" s="11" t="s">
        <v>342</v>
      </c>
      <c r="B65" s="21">
        <v>2020</v>
      </c>
      <c r="C65" s="17" t="s">
        <v>343</v>
      </c>
      <c r="D65" s="17" t="s">
        <v>2</v>
      </c>
      <c r="E65" s="18" t="s">
        <v>158</v>
      </c>
      <c r="F65" s="18" t="s">
        <v>339</v>
      </c>
      <c r="G65" s="17" t="s">
        <v>327</v>
      </c>
      <c r="H65" s="11" t="s">
        <v>2</v>
      </c>
      <c r="I65" s="11" t="s">
        <v>89</v>
      </c>
      <c r="J65" s="11" t="s">
        <v>149</v>
      </c>
      <c r="K65" s="11" t="str">
        <f>IF(J65="","",IF(OR(J65="金奖",J65="特等奖"),"顶级成果",IF(OR(J65="银奖",J65="一等奖",J65="创业之星"),"高等级成果",IF(OR(J65="铜奖",J65="二等奖"),"中等级成果",IF(OR(J65="三等奖",J65="优秀结项",J65="合格结项"),"一般成果",IF(OR(J65="国家级立项",J65="省级立项",J65="校级立项"),"立项成果","参与成果"))))))</f>
        <v>中等级成果</v>
      </c>
      <c r="L65" s="11" t="str">
        <f>IF(J65="","",IF(OR(J65="金奖",J65="银奖",J65="铜奖"),"金银铜体系",IF(OR(J65="特等奖",J65="一等奖",J65="二等奖",J65="三等奖"),"特一二三体系",IF(OR(J65="国家级立项",J65="省级立项",J65="校级立项"),"立项体系",IF(J65="创业之星","荣誉称号体系","其他")))))</f>
        <v>金银铜体系</v>
      </c>
      <c r="M65" s="11" t="str">
        <f>IF(J65="","",IF(OR(J65="入围奖",J65="优秀奖"),"是","是"))</f>
        <v>是</v>
      </c>
      <c r="N65" s="11" t="s">
        <v>344</v>
      </c>
      <c r="O65" s="11"/>
      <c r="P65" s="17" t="s">
        <v>345</v>
      </c>
      <c r="Q65" s="11" t="s">
        <v>76</v>
      </c>
      <c r="R65" s="11"/>
      <c r="S65" s="11"/>
      <c r="T65" s="11"/>
      <c r="U65" s="11"/>
      <c r="V65" s="11"/>
      <c r="W65" s="11"/>
      <c r="X65" s="11"/>
      <c r="Y65" s="11"/>
      <c r="Z65" s="11" t="s">
        <v>82</v>
      </c>
      <c r="AA65" s="11"/>
      <c r="AB65" s="11"/>
      <c r="AC65" s="11"/>
      <c r="AD65" s="22">
        <f ca="1">IF(A65="","",TODAY())</f>
        <v>46211</v>
      </c>
    </row>
    <row r="66" customHeight="1" spans="1:30">
      <c r="A66" s="11" t="s">
        <v>346</v>
      </c>
      <c r="B66" s="21">
        <v>2020</v>
      </c>
      <c r="C66" s="17" t="s">
        <v>347</v>
      </c>
      <c r="D66" s="17" t="s">
        <v>3</v>
      </c>
      <c r="E66" s="18" t="s">
        <v>348</v>
      </c>
      <c r="F66" s="18" t="s">
        <v>349</v>
      </c>
      <c r="G66" s="17" t="s">
        <v>350</v>
      </c>
      <c r="H66" s="11" t="s">
        <v>3</v>
      </c>
      <c r="I66" s="11" t="s">
        <v>68</v>
      </c>
      <c r="J66" s="11" t="s">
        <v>69</v>
      </c>
      <c r="K66" s="11" t="str">
        <f>IF(J66="","",IF(OR(J66="金奖",J66="特等奖"),"顶级成果",IF(OR(J66="银奖",J66="一等奖",J66="创业之星"),"高等级成果",IF(OR(J66="铜奖",J66="二等奖"),"中等级成果",IF(OR(J66="三等奖",J66="优秀结项",J66="合格结项"),"一般成果",IF(OR(J66="国家级立项",J66="省级立项",J66="校级立项"),"立项成果","参与成果"))))))</f>
        <v>一般成果</v>
      </c>
      <c r="L66" s="11" t="str">
        <f>IF(J66="","",IF(OR(J66="金奖",J66="银奖",J66="铜奖"),"金银铜体系",IF(OR(J66="特等奖",J66="一等奖",J66="二等奖",J66="三等奖"),"特一二三体系",IF(OR(J66="国家级立项",J66="省级立项",J66="校级立项"),"立项体系",IF(J66="创业之星","荣誉称号体系","其他")))))</f>
        <v>特一二三体系</v>
      </c>
      <c r="M66" s="11" t="str">
        <f>IF(J66="","",IF(OR(J66="入围奖",J66="优秀奖"),"是","是"))</f>
        <v>是</v>
      </c>
      <c r="N66" s="11" t="s">
        <v>351</v>
      </c>
      <c r="O66" s="11"/>
      <c r="P66" s="17" t="s">
        <v>352</v>
      </c>
      <c r="Q66" s="11" t="s">
        <v>353</v>
      </c>
      <c r="R66" s="11"/>
      <c r="S66" s="11"/>
      <c r="T66" s="11"/>
      <c r="U66" s="11"/>
      <c r="V66" s="11"/>
      <c r="W66" s="11"/>
      <c r="X66" s="11"/>
      <c r="Y66" s="11"/>
      <c r="Z66" s="11" t="s">
        <v>82</v>
      </c>
      <c r="AA66" s="11"/>
      <c r="AB66" s="11"/>
      <c r="AC66" s="11"/>
      <c r="AD66" s="22">
        <f ca="1">IF(A66="","",TODAY())</f>
        <v>46211</v>
      </c>
    </row>
    <row r="67" customHeight="1" spans="1:30">
      <c r="A67" s="11" t="s">
        <v>354</v>
      </c>
      <c r="B67" s="21">
        <v>2020</v>
      </c>
      <c r="C67" s="17" t="s">
        <v>355</v>
      </c>
      <c r="D67" s="17" t="s">
        <v>5</v>
      </c>
      <c r="E67" s="18" t="s">
        <v>109</v>
      </c>
      <c r="F67" s="18" t="s">
        <v>356</v>
      </c>
      <c r="G67" s="23">
        <v>2020</v>
      </c>
      <c r="H67" s="11" t="s">
        <v>5</v>
      </c>
      <c r="I67" s="11" t="s">
        <v>68</v>
      </c>
      <c r="J67" s="11" t="s">
        <v>111</v>
      </c>
      <c r="K67" s="11" t="str">
        <f>IF(J67="","",IF(OR(J67="金奖",J67="特等奖"),"顶级成果",IF(OR(J67="银奖",J67="一等奖",J67="创业之星"),"高等级成果",IF(OR(J67="铜奖",J67="二等奖"),"中等级成果",IF(OR(J67="三等奖",J67="优秀结项",J67="合格结项"),"一般成果",IF(OR(J67="国家级立项",J67="省级立项",J67="校级立项"),"立项成果","参与成果"))))))</f>
        <v>立项成果</v>
      </c>
      <c r="L67" s="11" t="str">
        <f>IF(J67="","",IF(OR(J67="金奖",J67="银奖",J67="铜奖"),"金银铜体系",IF(OR(J67="特等奖",J67="一等奖",J67="二等奖",J67="三等奖"),"特一二三体系",IF(OR(J67="国家级立项",J67="省级立项",J67="校级立项"),"立项体系",IF(J67="创业之星","荣誉称号体系","其他")))))</f>
        <v>立项体系</v>
      </c>
      <c r="M67" s="11" t="str">
        <f>IF(J67="","",IF(OR(J67="入围奖",J67="优秀奖"),"是","是"))</f>
        <v>是</v>
      </c>
      <c r="N67" s="11" t="s">
        <v>357</v>
      </c>
      <c r="O67" s="11"/>
      <c r="P67" s="17" t="s">
        <v>358</v>
      </c>
      <c r="Q67" s="11" t="s">
        <v>359</v>
      </c>
      <c r="R67" s="11"/>
      <c r="S67" s="11"/>
      <c r="T67" s="11"/>
      <c r="U67" s="11"/>
      <c r="V67" s="11"/>
      <c r="W67" s="11"/>
      <c r="X67" s="11"/>
      <c r="Y67" s="11"/>
      <c r="Z67" s="11" t="s">
        <v>117</v>
      </c>
      <c r="AA67" s="11"/>
      <c r="AB67" s="11"/>
      <c r="AC67" s="11"/>
      <c r="AD67" s="22">
        <f ca="1">IF(A67="","",TODAY())</f>
        <v>46211</v>
      </c>
    </row>
    <row r="68" customHeight="1" spans="1:30">
      <c r="A68" s="11" t="s">
        <v>360</v>
      </c>
      <c r="B68" s="21">
        <v>2020</v>
      </c>
      <c r="C68" s="17" t="s">
        <v>361</v>
      </c>
      <c r="D68" s="17" t="s">
        <v>5</v>
      </c>
      <c r="E68" s="18" t="s">
        <v>109</v>
      </c>
      <c r="F68" s="18" t="s">
        <v>356</v>
      </c>
      <c r="G68" s="23">
        <v>2020</v>
      </c>
      <c r="H68" s="11" t="s">
        <v>5</v>
      </c>
      <c r="I68" s="11" t="s">
        <v>68</v>
      </c>
      <c r="J68" s="11" t="s">
        <v>111</v>
      </c>
      <c r="K68" s="11" t="str">
        <f>IF(J68="","",IF(OR(J68="金奖",J68="特等奖"),"顶级成果",IF(OR(J68="银奖",J68="一等奖",J68="创业之星"),"高等级成果",IF(OR(J68="铜奖",J68="二等奖"),"中等级成果",IF(OR(J68="三等奖",J68="优秀结项",J68="合格结项"),"一般成果",IF(OR(J68="国家级立项",J68="省级立项",J68="校级立项"),"立项成果","参与成果"))))))</f>
        <v>立项成果</v>
      </c>
      <c r="L68" s="11" t="str">
        <f>IF(J68="","",IF(OR(J68="金奖",J68="银奖",J68="铜奖"),"金银铜体系",IF(OR(J68="特等奖",J68="一等奖",J68="二等奖",J68="三等奖"),"特一二三体系",IF(OR(J68="国家级立项",J68="省级立项",J68="校级立项"),"立项体系",IF(J68="创业之星","荣誉称号体系","其他")))))</f>
        <v>立项体系</v>
      </c>
      <c r="M68" s="11" t="str">
        <f>IF(J68="","",IF(OR(J68="入围奖",J68="优秀奖"),"是","是"))</f>
        <v>是</v>
      </c>
      <c r="N68" s="11" t="s">
        <v>362</v>
      </c>
      <c r="O68" s="11"/>
      <c r="P68" s="17" t="s">
        <v>363</v>
      </c>
      <c r="Q68" s="11" t="s">
        <v>364</v>
      </c>
      <c r="R68" s="11"/>
      <c r="S68" s="11"/>
      <c r="T68" s="11"/>
      <c r="U68" s="11"/>
      <c r="V68" s="11"/>
      <c r="W68" s="11"/>
      <c r="X68" s="11"/>
      <c r="Y68" s="11"/>
      <c r="Z68" s="11" t="s">
        <v>117</v>
      </c>
      <c r="AA68" s="11"/>
      <c r="AB68" s="11"/>
      <c r="AC68" s="11"/>
      <c r="AD68" s="22">
        <f ca="1">IF(A68="","",TODAY())</f>
        <v>46211</v>
      </c>
    </row>
    <row r="69" customHeight="1" spans="1:30">
      <c r="A69" s="11" t="s">
        <v>365</v>
      </c>
      <c r="B69" s="21">
        <v>2020</v>
      </c>
      <c r="C69" s="17" t="s">
        <v>366</v>
      </c>
      <c r="D69" s="17" t="s">
        <v>5</v>
      </c>
      <c r="E69" s="18" t="s">
        <v>109</v>
      </c>
      <c r="F69" s="18" t="s">
        <v>356</v>
      </c>
      <c r="G69" s="23">
        <v>2020</v>
      </c>
      <c r="H69" s="11" t="s">
        <v>5</v>
      </c>
      <c r="I69" s="11" t="s">
        <v>68</v>
      </c>
      <c r="J69" s="11" t="s">
        <v>111</v>
      </c>
      <c r="K69" s="11" t="str">
        <f>IF(J69="","",IF(OR(J69="金奖",J69="特等奖"),"顶级成果",IF(OR(J69="银奖",J69="一等奖",J69="创业之星"),"高等级成果",IF(OR(J69="铜奖",J69="二等奖"),"中等级成果",IF(OR(J69="三等奖",J69="优秀结项",J69="合格结项"),"一般成果",IF(OR(J69="国家级立项",J69="省级立项",J69="校级立项"),"立项成果","参与成果"))))))</f>
        <v>立项成果</v>
      </c>
      <c r="L69" s="11" t="str">
        <f>IF(J69="","",IF(OR(J69="金奖",J69="银奖",J69="铜奖"),"金银铜体系",IF(OR(J69="特等奖",J69="一等奖",J69="二等奖",J69="三等奖"),"特一二三体系",IF(OR(J69="国家级立项",J69="省级立项",J69="校级立项"),"立项体系",IF(J69="创业之星","荣誉称号体系","其他")))))</f>
        <v>立项体系</v>
      </c>
      <c r="M69" s="11" t="str">
        <f>IF(J69="","",IF(OR(J69="入围奖",J69="优秀奖"),"是","是"))</f>
        <v>是</v>
      </c>
      <c r="N69" s="11" t="s">
        <v>367</v>
      </c>
      <c r="O69" s="11"/>
      <c r="P69" s="17" t="s">
        <v>368</v>
      </c>
      <c r="Q69" s="11" t="s">
        <v>369</v>
      </c>
      <c r="R69" s="11"/>
      <c r="S69" s="11"/>
      <c r="T69" s="11"/>
      <c r="U69" s="11"/>
      <c r="V69" s="11"/>
      <c r="W69" s="11"/>
      <c r="X69" s="11"/>
      <c r="Y69" s="11"/>
      <c r="Z69" s="11" t="s">
        <v>117</v>
      </c>
      <c r="AA69" s="11"/>
      <c r="AB69" s="11"/>
      <c r="AC69" s="11"/>
      <c r="AD69" s="22">
        <f ca="1">IF(A69="","",TODAY())</f>
        <v>46211</v>
      </c>
    </row>
    <row r="70" customHeight="1" spans="1:30">
      <c r="A70" s="11" t="s">
        <v>370</v>
      </c>
      <c r="B70" s="21">
        <v>2020</v>
      </c>
      <c r="C70" s="17" t="s">
        <v>371</v>
      </c>
      <c r="D70" s="17" t="s">
        <v>5</v>
      </c>
      <c r="E70" s="18" t="s">
        <v>109</v>
      </c>
      <c r="F70" s="18" t="s">
        <v>356</v>
      </c>
      <c r="G70" s="23">
        <v>2020</v>
      </c>
      <c r="H70" s="11" t="s">
        <v>5</v>
      </c>
      <c r="I70" s="11" t="s">
        <v>68</v>
      </c>
      <c r="J70" s="11" t="s">
        <v>111</v>
      </c>
      <c r="K70" s="11" t="str">
        <f>IF(J70="","",IF(OR(J70="金奖",J70="特等奖"),"顶级成果",IF(OR(J70="银奖",J70="一等奖",J70="创业之星"),"高等级成果",IF(OR(J70="铜奖",J70="二等奖"),"中等级成果",IF(OR(J70="三等奖",J70="优秀结项",J70="合格结项"),"一般成果",IF(OR(J70="国家级立项",J70="省级立项",J70="校级立项"),"立项成果","参与成果"))))))</f>
        <v>立项成果</v>
      </c>
      <c r="L70" s="11" t="str">
        <f>IF(J70="","",IF(OR(J70="金奖",J70="银奖",J70="铜奖"),"金银铜体系",IF(OR(J70="特等奖",J70="一等奖",J70="二等奖",J70="三等奖"),"特一二三体系",IF(OR(J70="国家级立项",J70="省级立项",J70="校级立项"),"立项体系",IF(J70="创业之星","荣誉称号体系","其他")))))</f>
        <v>立项体系</v>
      </c>
      <c r="M70" s="11" t="str">
        <f>IF(J70="","",IF(OR(J70="入围奖",J70="优秀奖"),"是","是"))</f>
        <v>是</v>
      </c>
      <c r="N70" s="11" t="s">
        <v>372</v>
      </c>
      <c r="O70" s="11"/>
      <c r="P70" s="17" t="s">
        <v>373</v>
      </c>
      <c r="Q70" s="11" t="s">
        <v>76</v>
      </c>
      <c r="R70" s="11"/>
      <c r="S70" s="11"/>
      <c r="T70" s="11"/>
      <c r="U70" s="11"/>
      <c r="V70" s="11"/>
      <c r="W70" s="11"/>
      <c r="X70" s="11"/>
      <c r="Y70" s="11"/>
      <c r="Z70" s="11" t="s">
        <v>117</v>
      </c>
      <c r="AA70" s="11"/>
      <c r="AB70" s="11"/>
      <c r="AC70" s="11"/>
      <c r="AD70" s="22">
        <f ca="1">IF(A70="","",TODAY())</f>
        <v>46211</v>
      </c>
    </row>
    <row r="71" customHeight="1" spans="1:30">
      <c r="A71" s="11" t="s">
        <v>374</v>
      </c>
      <c r="B71" s="21">
        <v>2020</v>
      </c>
      <c r="C71" s="17" t="s">
        <v>375</v>
      </c>
      <c r="D71" s="17" t="s">
        <v>5</v>
      </c>
      <c r="E71" s="18" t="s">
        <v>109</v>
      </c>
      <c r="F71" s="18" t="s">
        <v>356</v>
      </c>
      <c r="G71" s="23">
        <v>2020</v>
      </c>
      <c r="H71" s="11" t="s">
        <v>5</v>
      </c>
      <c r="I71" s="11" t="s">
        <v>89</v>
      </c>
      <c r="J71" s="11" t="s">
        <v>122</v>
      </c>
      <c r="K71" s="11" t="str">
        <f>IF(J71="","",IF(OR(J71="金奖",J71="特等奖"),"顶级成果",IF(OR(J71="银奖",J71="一等奖",J71="创业之星"),"高等级成果",IF(OR(J71="铜奖",J71="二等奖"),"中等级成果",IF(OR(J71="三等奖",J71="优秀结项",J71="合格结项"),"一般成果",IF(OR(J71="国家级立项",J71="省级立项",J71="校级立项"),"立项成果","参与成果"))))))</f>
        <v>立项成果</v>
      </c>
      <c r="L71" s="11" t="str">
        <f>IF(J71="","",IF(OR(J71="金奖",J71="银奖",J71="铜奖"),"金银铜体系",IF(OR(J71="特等奖",J71="一等奖",J71="二等奖",J71="三等奖"),"特一二三体系",IF(OR(J71="国家级立项",J71="省级立项",J71="校级立项"),"立项体系",IF(J71="创业之星","荣誉称号体系","其他")))))</f>
        <v>立项体系</v>
      </c>
      <c r="M71" s="11" t="str">
        <f>IF(J71="","",IF(OR(J71="入围奖",J71="优秀奖"),"是","是"))</f>
        <v>是</v>
      </c>
      <c r="N71" s="11"/>
      <c r="O71" s="11"/>
      <c r="P71" s="11"/>
      <c r="Q71" s="11"/>
      <c r="R71" s="11"/>
      <c r="S71" s="11"/>
      <c r="T71" s="11"/>
      <c r="U71" s="11"/>
      <c r="V71" s="11"/>
      <c r="W71" s="11" t="s">
        <v>72</v>
      </c>
      <c r="X71" s="11"/>
      <c r="Y71" s="11"/>
      <c r="Z71" s="11" t="s">
        <v>117</v>
      </c>
      <c r="AA71" s="11"/>
      <c r="AB71" s="11"/>
      <c r="AC71" s="11"/>
      <c r="AD71" s="22">
        <f ca="1">IF(A71="","",TODAY())</f>
        <v>46211</v>
      </c>
    </row>
    <row r="72" customHeight="1" spans="1:30">
      <c r="A72" s="11" t="s">
        <v>376</v>
      </c>
      <c r="B72" s="21">
        <v>2020</v>
      </c>
      <c r="C72" s="17" t="s">
        <v>377</v>
      </c>
      <c r="D72" s="17" t="s">
        <v>5</v>
      </c>
      <c r="E72" s="18" t="s">
        <v>109</v>
      </c>
      <c r="F72" s="18" t="s">
        <v>356</v>
      </c>
      <c r="G72" s="23">
        <v>2020</v>
      </c>
      <c r="H72" s="11" t="s">
        <v>5</v>
      </c>
      <c r="I72" s="11" t="s">
        <v>89</v>
      </c>
      <c r="J72" s="11" t="s">
        <v>122</v>
      </c>
      <c r="K72" s="11" t="str">
        <f>IF(J72="","",IF(OR(J72="金奖",J72="特等奖"),"顶级成果",IF(OR(J72="银奖",J72="一等奖",J72="创业之星"),"高等级成果",IF(OR(J72="铜奖",J72="二等奖"),"中等级成果",IF(OR(J72="三等奖",J72="优秀结项",J72="合格结项"),"一般成果",IF(OR(J72="国家级立项",J72="省级立项",J72="校级立项"),"立项成果","参与成果"))))))</f>
        <v>立项成果</v>
      </c>
      <c r="L72" s="11" t="str">
        <f>IF(J72="","",IF(OR(J72="金奖",J72="银奖",J72="铜奖"),"金银铜体系",IF(OR(J72="特等奖",J72="一等奖",J72="二等奖",J72="三等奖"),"特一二三体系",IF(OR(J72="国家级立项",J72="省级立项",J72="校级立项"),"立项体系",IF(J72="创业之星","荣誉称号体系","其他")))))</f>
        <v>立项体系</v>
      </c>
      <c r="M72" s="11" t="str">
        <f>IF(J72="","",IF(OR(J72="入围奖",J72="优秀奖"),"是","是"))</f>
        <v>是</v>
      </c>
      <c r="N72" s="11"/>
      <c r="O72" s="11"/>
      <c r="P72" s="11"/>
      <c r="Q72" s="11"/>
      <c r="R72" s="11"/>
      <c r="S72" s="11"/>
      <c r="T72" s="11"/>
      <c r="U72" s="11"/>
      <c r="V72" s="11"/>
      <c r="W72" s="11"/>
      <c r="X72" s="11"/>
      <c r="Y72" s="11"/>
      <c r="Z72" s="11" t="s">
        <v>117</v>
      </c>
      <c r="AA72" s="11"/>
      <c r="AB72" s="11"/>
      <c r="AC72" s="11"/>
      <c r="AD72" s="22">
        <f ca="1">IF(A72="","",TODAY())</f>
        <v>46211</v>
      </c>
    </row>
    <row r="73" customHeight="1" spans="1:30">
      <c r="A73" s="11" t="s">
        <v>378</v>
      </c>
      <c r="B73" s="21">
        <v>2020</v>
      </c>
      <c r="C73" s="17" t="s">
        <v>379</v>
      </c>
      <c r="D73" s="17" t="s">
        <v>5</v>
      </c>
      <c r="E73" s="18" t="s">
        <v>109</v>
      </c>
      <c r="F73" s="18" t="s">
        <v>356</v>
      </c>
      <c r="G73" s="23">
        <v>2020</v>
      </c>
      <c r="H73" s="11" t="s">
        <v>5</v>
      </c>
      <c r="I73" s="11" t="s">
        <v>89</v>
      </c>
      <c r="J73" s="11" t="s">
        <v>122</v>
      </c>
      <c r="K73" s="11" t="str">
        <f>IF(J73="","",IF(OR(J73="金奖",J73="特等奖"),"顶级成果",IF(OR(J73="银奖",J73="一等奖",J73="创业之星"),"高等级成果",IF(OR(J73="铜奖",J73="二等奖"),"中等级成果",IF(OR(J73="三等奖",J73="优秀结项",J73="合格结项"),"一般成果",IF(OR(J73="国家级立项",J73="省级立项",J73="校级立项"),"立项成果","参与成果"))))))</f>
        <v>立项成果</v>
      </c>
      <c r="L73" s="11" t="str">
        <f>IF(J73="","",IF(OR(J73="金奖",J73="银奖",J73="铜奖"),"金银铜体系",IF(OR(J73="特等奖",J73="一等奖",J73="二等奖",J73="三等奖"),"特一二三体系",IF(OR(J73="国家级立项",J73="省级立项",J73="校级立项"),"立项体系",IF(J73="创业之星","荣誉称号体系","其他")))))</f>
        <v>立项体系</v>
      </c>
      <c r="M73" s="11" t="str">
        <f>IF(J73="","",IF(OR(J73="入围奖",J73="优秀奖"),"是","是"))</f>
        <v>是</v>
      </c>
      <c r="N73" s="11"/>
      <c r="O73" s="11"/>
      <c r="P73" s="11"/>
      <c r="Q73" s="11"/>
      <c r="R73" s="11"/>
      <c r="S73" s="11"/>
      <c r="T73" s="11"/>
      <c r="U73" s="11"/>
      <c r="V73" s="11"/>
      <c r="W73" s="11"/>
      <c r="X73" s="11"/>
      <c r="Y73" s="11"/>
      <c r="Z73" s="11" t="s">
        <v>117</v>
      </c>
      <c r="AA73" s="11"/>
      <c r="AB73" s="11"/>
      <c r="AC73" s="11"/>
      <c r="AD73" s="22">
        <f ca="1">IF(A73="","",TODAY())</f>
        <v>46211</v>
      </c>
    </row>
    <row r="74" customHeight="1" spans="1:30">
      <c r="A74" s="11" t="s">
        <v>380</v>
      </c>
      <c r="B74" s="21">
        <v>2020</v>
      </c>
      <c r="C74" s="17" t="s">
        <v>381</v>
      </c>
      <c r="D74" s="17" t="s">
        <v>5</v>
      </c>
      <c r="E74" s="18" t="s">
        <v>109</v>
      </c>
      <c r="F74" s="18" t="s">
        <v>356</v>
      </c>
      <c r="G74" s="23">
        <v>2020</v>
      </c>
      <c r="H74" s="11" t="s">
        <v>5</v>
      </c>
      <c r="I74" s="11" t="s">
        <v>89</v>
      </c>
      <c r="J74" s="11" t="s">
        <v>122</v>
      </c>
      <c r="K74" s="11" t="str">
        <f>IF(J74="","",IF(OR(J74="金奖",J74="特等奖"),"顶级成果",IF(OR(J74="银奖",J74="一等奖",J74="创业之星"),"高等级成果",IF(OR(J74="铜奖",J74="二等奖"),"中等级成果",IF(OR(J74="三等奖",J74="优秀结项",J74="合格结项"),"一般成果",IF(OR(J74="国家级立项",J74="省级立项",J74="校级立项"),"立项成果","参与成果"))))))</f>
        <v>立项成果</v>
      </c>
      <c r="L74" s="11" t="str">
        <f>IF(J74="","",IF(OR(J74="金奖",J74="银奖",J74="铜奖"),"金银铜体系",IF(OR(J74="特等奖",J74="一等奖",J74="二等奖",J74="三等奖"),"特一二三体系",IF(OR(J74="国家级立项",J74="省级立项",J74="校级立项"),"立项体系",IF(J74="创业之星","荣誉称号体系","其他")))))</f>
        <v>立项体系</v>
      </c>
      <c r="M74" s="11" t="str">
        <f>IF(J74="","",IF(OR(J74="入围奖",J74="优秀奖"),"是","是"))</f>
        <v>是</v>
      </c>
      <c r="N74" s="11"/>
      <c r="O74" s="11"/>
      <c r="P74" s="11"/>
      <c r="Q74" s="11"/>
      <c r="R74" s="11"/>
      <c r="S74" s="11"/>
      <c r="T74" s="11"/>
      <c r="U74" s="11"/>
      <c r="V74" s="11"/>
      <c r="W74" s="11"/>
      <c r="X74" s="11"/>
      <c r="Y74" s="11"/>
      <c r="Z74" s="11" t="s">
        <v>117</v>
      </c>
      <c r="AA74" s="11"/>
      <c r="AB74" s="11"/>
      <c r="AC74" s="11"/>
      <c r="AD74" s="22">
        <f ca="1">IF(A74="","",TODAY())</f>
        <v>46211</v>
      </c>
    </row>
    <row r="75" customHeight="1" spans="1:30">
      <c r="A75" s="11" t="s">
        <v>382</v>
      </c>
      <c r="B75" s="21">
        <v>2020</v>
      </c>
      <c r="C75" s="17" t="s">
        <v>383</v>
      </c>
      <c r="D75" s="17" t="s">
        <v>5</v>
      </c>
      <c r="E75" s="18" t="s">
        <v>109</v>
      </c>
      <c r="F75" s="18" t="s">
        <v>356</v>
      </c>
      <c r="G75" s="23">
        <v>2020</v>
      </c>
      <c r="H75" s="11" t="s">
        <v>5</v>
      </c>
      <c r="I75" s="11" t="s">
        <v>89</v>
      </c>
      <c r="J75" s="11" t="s">
        <v>122</v>
      </c>
      <c r="K75" s="11" t="str">
        <f>IF(J75="","",IF(OR(J75="金奖",J75="特等奖"),"顶级成果",IF(OR(J75="银奖",J75="一等奖",J75="创业之星"),"高等级成果",IF(OR(J75="铜奖",J75="二等奖"),"中等级成果",IF(OR(J75="三等奖",J75="优秀结项",J75="合格结项"),"一般成果",IF(OR(J75="国家级立项",J75="省级立项",J75="校级立项"),"立项成果","参与成果"))))))</f>
        <v>立项成果</v>
      </c>
      <c r="L75" s="11" t="str">
        <f>IF(J75="","",IF(OR(J75="金奖",J75="银奖",J75="铜奖"),"金银铜体系",IF(OR(J75="特等奖",J75="一等奖",J75="二等奖",J75="三等奖"),"特一二三体系",IF(OR(J75="国家级立项",J75="省级立项",J75="校级立项"),"立项体系",IF(J75="创业之星","荣誉称号体系","其他")))))</f>
        <v>立项体系</v>
      </c>
      <c r="M75" s="11" t="str">
        <f>IF(J75="","",IF(OR(J75="入围奖",J75="优秀奖"),"是","是"))</f>
        <v>是</v>
      </c>
      <c r="N75" s="11"/>
      <c r="O75" s="11"/>
      <c r="P75" s="11"/>
      <c r="Q75" s="11"/>
      <c r="R75" s="11"/>
      <c r="S75" s="11"/>
      <c r="T75" s="11"/>
      <c r="U75" s="11"/>
      <c r="V75" s="11"/>
      <c r="W75" s="11"/>
      <c r="X75" s="11"/>
      <c r="Y75" s="11"/>
      <c r="Z75" s="11" t="s">
        <v>117</v>
      </c>
      <c r="AA75" s="11"/>
      <c r="AB75" s="11"/>
      <c r="AC75" s="11"/>
      <c r="AD75" s="22">
        <f ca="1">IF(A75="","",TODAY())</f>
        <v>46211</v>
      </c>
    </row>
    <row r="76" customHeight="1" spans="1:30">
      <c r="A76" s="11" t="s">
        <v>384</v>
      </c>
      <c r="B76" s="21">
        <v>2020</v>
      </c>
      <c r="C76" s="17" t="s">
        <v>385</v>
      </c>
      <c r="D76" s="17" t="s">
        <v>5</v>
      </c>
      <c r="E76" s="18" t="s">
        <v>109</v>
      </c>
      <c r="F76" s="18" t="s">
        <v>356</v>
      </c>
      <c r="G76" s="23">
        <v>2020</v>
      </c>
      <c r="H76" s="11" t="s">
        <v>5</v>
      </c>
      <c r="I76" s="11" t="s">
        <v>129</v>
      </c>
      <c r="J76" s="11" t="s">
        <v>130</v>
      </c>
      <c r="K76" s="11" t="str">
        <f>IF(J76="","",IF(OR(J76="金奖",J76="特等奖"),"顶级成果",IF(OR(J76="银奖",J76="一等奖",J76="创业之星"),"高等级成果",IF(OR(J76="铜奖",J76="二等奖"),"中等级成果",IF(OR(J76="三等奖",J76="优秀结项",J76="合格结项"),"一般成果",IF(OR(J76="国家级立项",J76="省级立项",J76="校级立项"),"立项成果","参与成果"))))))</f>
        <v>立项成果</v>
      </c>
      <c r="L76" s="11" t="str">
        <f>IF(J76="","",IF(OR(J76="金奖",J76="银奖",J76="铜奖"),"金银铜体系",IF(OR(J76="特等奖",J76="一等奖",J76="二等奖",J76="三等奖"),"特一二三体系",IF(OR(J76="国家级立项",J76="省级立项",J76="校级立项"),"立项体系",IF(J76="创业之星","荣誉称号体系","其他")))))</f>
        <v>立项体系</v>
      </c>
      <c r="M76" s="11" t="str">
        <f>IF(J76="","",IF(OR(J76="入围奖",J76="优秀奖"),"是","是"))</f>
        <v>是</v>
      </c>
      <c r="N76" s="11"/>
      <c r="O76" s="11"/>
      <c r="P76" s="11"/>
      <c r="Q76" s="11"/>
      <c r="R76" s="11"/>
      <c r="S76" s="11"/>
      <c r="T76" s="11"/>
      <c r="U76" s="11"/>
      <c r="V76" s="11"/>
      <c r="W76" s="11"/>
      <c r="X76" s="11"/>
      <c r="Y76" s="11"/>
      <c r="Z76" s="11" t="s">
        <v>117</v>
      </c>
      <c r="AA76" s="11"/>
      <c r="AB76" s="11"/>
      <c r="AC76" s="11"/>
      <c r="AD76" s="22">
        <f ca="1">IF(A76="","",TODAY())</f>
        <v>46211</v>
      </c>
    </row>
    <row r="77" customHeight="1" spans="1:30">
      <c r="A77" s="11" t="s">
        <v>386</v>
      </c>
      <c r="B77" s="21">
        <v>2020</v>
      </c>
      <c r="C77" s="17" t="s">
        <v>387</v>
      </c>
      <c r="D77" s="17" t="s">
        <v>5</v>
      </c>
      <c r="E77" s="18" t="s">
        <v>109</v>
      </c>
      <c r="F77" s="18" t="s">
        <v>356</v>
      </c>
      <c r="G77" s="23">
        <v>2020</v>
      </c>
      <c r="H77" s="11" t="s">
        <v>5</v>
      </c>
      <c r="I77" s="11" t="s">
        <v>129</v>
      </c>
      <c r="J77" s="11" t="s">
        <v>130</v>
      </c>
      <c r="K77" s="11" t="str">
        <f>IF(J77="","",IF(OR(J77="金奖",J77="特等奖"),"顶级成果",IF(OR(J77="银奖",J77="一等奖",J77="创业之星"),"高等级成果",IF(OR(J77="铜奖",J77="二等奖"),"中等级成果",IF(OR(J77="三等奖",J77="优秀结项",J77="合格结项"),"一般成果",IF(OR(J77="国家级立项",J77="省级立项",J77="校级立项"),"立项成果","参与成果"))))))</f>
        <v>立项成果</v>
      </c>
      <c r="L77" s="11" t="str">
        <f>IF(J77="","",IF(OR(J77="金奖",J77="银奖",J77="铜奖"),"金银铜体系",IF(OR(J77="特等奖",J77="一等奖",J77="二等奖",J77="三等奖"),"特一二三体系",IF(OR(J77="国家级立项",J77="省级立项",J77="校级立项"),"立项体系",IF(J77="创业之星","荣誉称号体系","其他")))))</f>
        <v>立项体系</v>
      </c>
      <c r="M77" s="11" t="str">
        <f>IF(J77="","",IF(OR(J77="入围奖",J77="优秀奖"),"是","是"))</f>
        <v>是</v>
      </c>
      <c r="N77" s="11"/>
      <c r="O77" s="11"/>
      <c r="P77" s="11"/>
      <c r="Q77" s="11"/>
      <c r="R77" s="11"/>
      <c r="S77" s="11"/>
      <c r="T77" s="11"/>
      <c r="U77" s="11"/>
      <c r="V77" s="11"/>
      <c r="W77" s="11"/>
      <c r="X77" s="11"/>
      <c r="Y77" s="11"/>
      <c r="Z77" s="11" t="s">
        <v>117</v>
      </c>
      <c r="AA77" s="11"/>
      <c r="AB77" s="11"/>
      <c r="AC77" s="11"/>
      <c r="AD77" s="22">
        <f ca="1">IF(A77="","",TODAY())</f>
        <v>46211</v>
      </c>
    </row>
    <row r="78" customHeight="1" spans="1:30">
      <c r="A78" s="11" t="s">
        <v>388</v>
      </c>
      <c r="B78" s="21">
        <v>2020</v>
      </c>
      <c r="C78" s="17" t="s">
        <v>389</v>
      </c>
      <c r="D78" s="17" t="s">
        <v>5</v>
      </c>
      <c r="E78" s="18" t="s">
        <v>109</v>
      </c>
      <c r="F78" s="18" t="s">
        <v>356</v>
      </c>
      <c r="G78" s="23">
        <v>2020</v>
      </c>
      <c r="H78" s="11" t="s">
        <v>5</v>
      </c>
      <c r="I78" s="11" t="s">
        <v>129</v>
      </c>
      <c r="J78" s="11" t="s">
        <v>130</v>
      </c>
      <c r="K78" s="11" t="str">
        <f>IF(J78="","",IF(OR(J78="金奖",J78="特等奖"),"顶级成果",IF(OR(J78="银奖",J78="一等奖",J78="创业之星"),"高等级成果",IF(OR(J78="铜奖",J78="二等奖"),"中等级成果",IF(OR(J78="三等奖",J78="优秀结项",J78="合格结项"),"一般成果",IF(OR(J78="国家级立项",J78="省级立项",J78="校级立项"),"立项成果","参与成果"))))))</f>
        <v>立项成果</v>
      </c>
      <c r="L78" s="11" t="str">
        <f>IF(J78="","",IF(OR(J78="金奖",J78="银奖",J78="铜奖"),"金银铜体系",IF(OR(J78="特等奖",J78="一等奖",J78="二等奖",J78="三等奖"),"特一二三体系",IF(OR(J78="国家级立项",J78="省级立项",J78="校级立项"),"立项体系",IF(J78="创业之星","荣誉称号体系","其他")))))</f>
        <v>立项体系</v>
      </c>
      <c r="M78" s="11" t="str">
        <f>IF(J78="","",IF(OR(J78="入围奖",J78="优秀奖"),"是","是"))</f>
        <v>是</v>
      </c>
      <c r="N78" s="11"/>
      <c r="O78" s="11"/>
      <c r="P78" s="11"/>
      <c r="Q78" s="11"/>
      <c r="R78" s="11"/>
      <c r="S78" s="11"/>
      <c r="T78" s="11"/>
      <c r="U78" s="11"/>
      <c r="V78" s="11"/>
      <c r="W78" s="11"/>
      <c r="X78" s="11"/>
      <c r="Y78" s="11"/>
      <c r="Z78" s="11" t="s">
        <v>117</v>
      </c>
      <c r="AA78" s="11"/>
      <c r="AB78" s="11"/>
      <c r="AC78" s="11"/>
      <c r="AD78" s="22">
        <f ca="1">IF(A78="","",TODAY())</f>
        <v>46211</v>
      </c>
    </row>
    <row r="79" customHeight="1" spans="1:30">
      <c r="A79" s="11" t="s">
        <v>390</v>
      </c>
      <c r="B79" s="21">
        <v>2020</v>
      </c>
      <c r="C79" s="17" t="s">
        <v>391</v>
      </c>
      <c r="D79" s="17" t="s">
        <v>5</v>
      </c>
      <c r="E79" s="18" t="s">
        <v>109</v>
      </c>
      <c r="F79" s="18" t="s">
        <v>356</v>
      </c>
      <c r="G79" s="23">
        <v>2020</v>
      </c>
      <c r="H79" s="11" t="s">
        <v>5</v>
      </c>
      <c r="I79" s="11" t="s">
        <v>129</v>
      </c>
      <c r="J79" s="11" t="s">
        <v>130</v>
      </c>
      <c r="K79" s="11" t="str">
        <f>IF(J79="","",IF(OR(J79="金奖",J79="特等奖"),"顶级成果",IF(OR(J79="银奖",J79="一等奖",J79="创业之星"),"高等级成果",IF(OR(J79="铜奖",J79="二等奖"),"中等级成果",IF(OR(J79="三等奖",J79="优秀结项",J79="合格结项"),"一般成果",IF(OR(J79="国家级立项",J79="省级立项",J79="校级立项"),"立项成果","参与成果"))))))</f>
        <v>立项成果</v>
      </c>
      <c r="L79" s="11" t="str">
        <f>IF(J79="","",IF(OR(J79="金奖",J79="银奖",J79="铜奖"),"金银铜体系",IF(OR(J79="特等奖",J79="一等奖",J79="二等奖",J79="三等奖"),"特一二三体系",IF(OR(J79="国家级立项",J79="省级立项",J79="校级立项"),"立项体系",IF(J79="创业之星","荣誉称号体系","其他")))))</f>
        <v>立项体系</v>
      </c>
      <c r="M79" s="11" t="str">
        <f>IF(J79="","",IF(OR(J79="入围奖",J79="优秀奖"),"是","是"))</f>
        <v>是</v>
      </c>
      <c r="N79" s="11"/>
      <c r="O79" s="11"/>
      <c r="P79" s="11"/>
      <c r="Q79" s="11"/>
      <c r="R79" s="11"/>
      <c r="S79" s="11"/>
      <c r="T79" s="11"/>
      <c r="U79" s="11"/>
      <c r="V79" s="11"/>
      <c r="W79" s="11"/>
      <c r="X79" s="11"/>
      <c r="Y79" s="11"/>
      <c r="Z79" s="11" t="s">
        <v>117</v>
      </c>
      <c r="AA79" s="11"/>
      <c r="AB79" s="11"/>
      <c r="AC79" s="11"/>
      <c r="AD79" s="22">
        <f ca="1">IF(A79="","",TODAY())</f>
        <v>46211</v>
      </c>
    </row>
    <row r="80" customHeight="1" spans="1:30">
      <c r="A80" s="11" t="s">
        <v>392</v>
      </c>
      <c r="B80" s="21">
        <v>2020</v>
      </c>
      <c r="C80" s="17" t="s">
        <v>393</v>
      </c>
      <c r="D80" s="17" t="s">
        <v>5</v>
      </c>
      <c r="E80" s="18" t="s">
        <v>109</v>
      </c>
      <c r="F80" s="18" t="s">
        <v>356</v>
      </c>
      <c r="G80" s="23">
        <v>2020</v>
      </c>
      <c r="H80" s="11" t="s">
        <v>5</v>
      </c>
      <c r="I80" s="11" t="s">
        <v>129</v>
      </c>
      <c r="J80" s="11" t="s">
        <v>130</v>
      </c>
      <c r="K80" s="11" t="str">
        <f>IF(J80="","",IF(OR(J80="金奖",J80="特等奖"),"顶级成果",IF(OR(J80="银奖",J80="一等奖",J80="创业之星"),"高等级成果",IF(OR(J80="铜奖",J80="二等奖"),"中等级成果",IF(OR(J80="三等奖",J80="优秀结项",J80="合格结项"),"一般成果",IF(OR(J80="国家级立项",J80="省级立项",J80="校级立项"),"立项成果","参与成果"))))))</f>
        <v>立项成果</v>
      </c>
      <c r="L80" s="11" t="str">
        <f>IF(J80="","",IF(OR(J80="金奖",J80="银奖",J80="铜奖"),"金银铜体系",IF(OR(J80="特等奖",J80="一等奖",J80="二等奖",J80="三等奖"),"特一二三体系",IF(OR(J80="国家级立项",J80="省级立项",J80="校级立项"),"立项体系",IF(J80="创业之星","荣誉称号体系","其他")))))</f>
        <v>立项体系</v>
      </c>
      <c r="M80" s="11" t="str">
        <f>IF(J80="","",IF(OR(J80="入围奖",J80="优秀奖"),"是","是"))</f>
        <v>是</v>
      </c>
      <c r="N80" s="11"/>
      <c r="O80" s="11"/>
      <c r="P80" s="11"/>
      <c r="Q80" s="11"/>
      <c r="R80" s="11"/>
      <c r="S80" s="11"/>
      <c r="T80" s="11"/>
      <c r="U80" s="11"/>
      <c r="V80" s="11"/>
      <c r="W80" s="11"/>
      <c r="X80" s="11"/>
      <c r="Y80" s="11"/>
      <c r="Z80" s="11" t="s">
        <v>117</v>
      </c>
      <c r="AA80" s="11"/>
      <c r="AB80" s="11"/>
      <c r="AC80" s="11"/>
      <c r="AD80" s="22">
        <f ca="1">IF(A80="","",TODAY())</f>
        <v>46211</v>
      </c>
    </row>
    <row r="81" customHeight="1" spans="1:30">
      <c r="A81" s="11" t="s">
        <v>394</v>
      </c>
      <c r="B81" s="21">
        <v>2020</v>
      </c>
      <c r="C81" s="17" t="s">
        <v>395</v>
      </c>
      <c r="D81" s="17" t="s">
        <v>5</v>
      </c>
      <c r="E81" s="18" t="s">
        <v>109</v>
      </c>
      <c r="F81" s="18" t="s">
        <v>356</v>
      </c>
      <c r="G81" s="23">
        <v>2020</v>
      </c>
      <c r="H81" s="11" t="s">
        <v>5</v>
      </c>
      <c r="I81" s="11" t="s">
        <v>129</v>
      </c>
      <c r="J81" s="11" t="s">
        <v>130</v>
      </c>
      <c r="K81" s="11" t="str">
        <f>IF(J81="","",IF(OR(J81="金奖",J81="特等奖"),"顶级成果",IF(OR(J81="银奖",J81="一等奖",J81="创业之星"),"高等级成果",IF(OR(J81="铜奖",J81="二等奖"),"中等级成果",IF(OR(J81="三等奖",J81="优秀结项",J81="合格结项"),"一般成果",IF(OR(J81="国家级立项",J81="省级立项",J81="校级立项"),"立项成果","参与成果"))))))</f>
        <v>立项成果</v>
      </c>
      <c r="L81" s="11" t="str">
        <f>IF(J81="","",IF(OR(J81="金奖",J81="银奖",J81="铜奖"),"金银铜体系",IF(OR(J81="特等奖",J81="一等奖",J81="二等奖",J81="三等奖"),"特一二三体系",IF(OR(J81="国家级立项",J81="省级立项",J81="校级立项"),"立项体系",IF(J81="创业之星","荣誉称号体系","其他")))))</f>
        <v>立项体系</v>
      </c>
      <c r="M81" s="11" t="str">
        <f>IF(J81="","",IF(OR(J81="入围奖",J81="优秀奖"),"是","是"))</f>
        <v>是</v>
      </c>
      <c r="N81" s="11"/>
      <c r="O81" s="11"/>
      <c r="P81" s="11"/>
      <c r="Q81" s="11"/>
      <c r="R81" s="11"/>
      <c r="S81" s="11"/>
      <c r="T81" s="11"/>
      <c r="U81" s="11"/>
      <c r="V81" s="11"/>
      <c r="W81" s="11"/>
      <c r="X81" s="11"/>
      <c r="Y81" s="11"/>
      <c r="Z81" s="11" t="s">
        <v>117</v>
      </c>
      <c r="AA81" s="11"/>
      <c r="AB81" s="11"/>
      <c r="AC81" s="11"/>
      <c r="AD81" s="22">
        <f ca="1">IF(A81="","",TODAY())</f>
        <v>46211</v>
      </c>
    </row>
    <row r="82" customHeight="1" spans="1:30">
      <c r="A82" s="11" t="s">
        <v>396</v>
      </c>
      <c r="B82" s="21">
        <v>2020</v>
      </c>
      <c r="C82" s="17" t="s">
        <v>397</v>
      </c>
      <c r="D82" s="17" t="s">
        <v>5</v>
      </c>
      <c r="E82" s="18" t="s">
        <v>109</v>
      </c>
      <c r="F82" s="18" t="s">
        <v>356</v>
      </c>
      <c r="G82" s="23">
        <v>2020</v>
      </c>
      <c r="H82" s="11" t="s">
        <v>5</v>
      </c>
      <c r="I82" s="11" t="s">
        <v>129</v>
      </c>
      <c r="J82" s="11" t="s">
        <v>130</v>
      </c>
      <c r="K82" s="11" t="str">
        <f>IF(J82="","",IF(OR(J82="金奖",J82="特等奖"),"顶级成果",IF(OR(J82="银奖",J82="一等奖",J82="创业之星"),"高等级成果",IF(OR(J82="铜奖",J82="二等奖"),"中等级成果",IF(OR(J82="三等奖",J82="优秀结项",J82="合格结项"),"一般成果",IF(OR(J82="国家级立项",J82="省级立项",J82="校级立项"),"立项成果","参与成果"))))))</f>
        <v>立项成果</v>
      </c>
      <c r="L82" s="11" t="str">
        <f>IF(J82="","",IF(OR(J82="金奖",J82="银奖",J82="铜奖"),"金银铜体系",IF(OR(J82="特等奖",J82="一等奖",J82="二等奖",J82="三等奖"),"特一二三体系",IF(OR(J82="国家级立项",J82="省级立项",J82="校级立项"),"立项体系",IF(J82="创业之星","荣誉称号体系","其他")))))</f>
        <v>立项体系</v>
      </c>
      <c r="M82" s="11" t="str">
        <f>IF(J82="","",IF(OR(J82="入围奖",J82="优秀奖"),"是","是"))</f>
        <v>是</v>
      </c>
      <c r="N82" s="11"/>
      <c r="O82" s="11"/>
      <c r="P82" s="11"/>
      <c r="Q82" s="11"/>
      <c r="R82" s="11"/>
      <c r="S82" s="11"/>
      <c r="T82" s="11"/>
      <c r="U82" s="11"/>
      <c r="V82" s="11"/>
      <c r="W82" s="11"/>
      <c r="X82" s="11"/>
      <c r="Y82" s="11"/>
      <c r="Z82" s="11" t="s">
        <v>117</v>
      </c>
      <c r="AA82" s="11"/>
      <c r="AB82" s="11"/>
      <c r="AC82" s="11"/>
      <c r="AD82" s="22">
        <f ca="1">IF(A82="","",TODAY())</f>
        <v>46211</v>
      </c>
    </row>
    <row r="83" customHeight="1" spans="1:30">
      <c r="A83" s="11" t="s">
        <v>398</v>
      </c>
      <c r="B83" s="21">
        <v>2020</v>
      </c>
      <c r="C83" s="17" t="s">
        <v>399</v>
      </c>
      <c r="D83" s="17" t="s">
        <v>5</v>
      </c>
      <c r="E83" s="18" t="s">
        <v>109</v>
      </c>
      <c r="F83" s="18" t="s">
        <v>356</v>
      </c>
      <c r="G83" s="23">
        <v>2020</v>
      </c>
      <c r="H83" s="11" t="s">
        <v>5</v>
      </c>
      <c r="I83" s="11" t="s">
        <v>129</v>
      </c>
      <c r="J83" s="11" t="s">
        <v>130</v>
      </c>
      <c r="K83" s="11" t="str">
        <f>IF(J83="","",IF(OR(J83="金奖",J83="特等奖"),"顶级成果",IF(OR(J83="银奖",J83="一等奖",J83="创业之星"),"高等级成果",IF(OR(J83="铜奖",J83="二等奖"),"中等级成果",IF(OR(J83="三等奖",J83="优秀结项",J83="合格结项"),"一般成果",IF(OR(J83="国家级立项",J83="省级立项",J83="校级立项"),"立项成果","参与成果"))))))</f>
        <v>立项成果</v>
      </c>
      <c r="L83" s="11" t="str">
        <f>IF(J83="","",IF(OR(J83="金奖",J83="银奖",J83="铜奖"),"金银铜体系",IF(OR(J83="特等奖",J83="一等奖",J83="二等奖",J83="三等奖"),"特一二三体系",IF(OR(J83="国家级立项",J83="省级立项",J83="校级立项"),"立项体系",IF(J83="创业之星","荣誉称号体系","其他")))))</f>
        <v>立项体系</v>
      </c>
      <c r="M83" s="11" t="str">
        <f>IF(J83="","",IF(OR(J83="入围奖",J83="优秀奖"),"是","是"))</f>
        <v>是</v>
      </c>
      <c r="N83" s="11"/>
      <c r="O83" s="11"/>
      <c r="P83" s="11"/>
      <c r="Q83" s="11"/>
      <c r="R83" s="11"/>
      <c r="S83" s="11"/>
      <c r="T83" s="11"/>
      <c r="U83" s="11"/>
      <c r="V83" s="11"/>
      <c r="W83" s="11"/>
      <c r="X83" s="11"/>
      <c r="Y83" s="11"/>
      <c r="Z83" s="11" t="s">
        <v>117</v>
      </c>
      <c r="AA83" s="11"/>
      <c r="AB83" s="11"/>
      <c r="AC83" s="11"/>
      <c r="AD83" s="22">
        <f ca="1">IF(A83="","",TODAY())</f>
        <v>46211</v>
      </c>
    </row>
    <row r="84" customHeight="1" spans="1:30">
      <c r="A84" s="11" t="s">
        <v>400</v>
      </c>
      <c r="B84" s="21">
        <v>2020</v>
      </c>
      <c r="C84" s="17" t="s">
        <v>401</v>
      </c>
      <c r="D84" s="17" t="s">
        <v>5</v>
      </c>
      <c r="E84" s="18" t="s">
        <v>109</v>
      </c>
      <c r="F84" s="18" t="s">
        <v>356</v>
      </c>
      <c r="G84" s="23">
        <v>2020</v>
      </c>
      <c r="H84" s="11" t="s">
        <v>5</v>
      </c>
      <c r="I84" s="11" t="s">
        <v>129</v>
      </c>
      <c r="J84" s="11" t="s">
        <v>130</v>
      </c>
      <c r="K84" s="11" t="str">
        <f>IF(J84="","",IF(OR(J84="金奖",J84="特等奖"),"顶级成果",IF(OR(J84="银奖",J84="一等奖",J84="创业之星"),"高等级成果",IF(OR(J84="铜奖",J84="二等奖"),"中等级成果",IF(OR(J84="三等奖",J84="优秀结项",J84="合格结项"),"一般成果",IF(OR(J84="国家级立项",J84="省级立项",J84="校级立项"),"立项成果","参与成果"))))))</f>
        <v>立项成果</v>
      </c>
      <c r="L84" s="11" t="str">
        <f>IF(J84="","",IF(OR(J84="金奖",J84="银奖",J84="铜奖"),"金银铜体系",IF(OR(J84="特等奖",J84="一等奖",J84="二等奖",J84="三等奖"),"特一二三体系",IF(OR(J84="国家级立项",J84="省级立项",J84="校级立项"),"立项体系",IF(J84="创业之星","荣誉称号体系","其他")))))</f>
        <v>立项体系</v>
      </c>
      <c r="M84" s="11" t="str">
        <f>IF(J84="","",IF(OR(J84="入围奖",J84="优秀奖"),"是","是"))</f>
        <v>是</v>
      </c>
      <c r="N84" s="11"/>
      <c r="O84" s="11"/>
      <c r="P84" s="11"/>
      <c r="Q84" s="11"/>
      <c r="R84" s="11"/>
      <c r="S84" s="11"/>
      <c r="T84" s="11"/>
      <c r="U84" s="11"/>
      <c r="V84" s="11"/>
      <c r="W84" s="11"/>
      <c r="X84" s="11"/>
      <c r="Y84" s="11"/>
      <c r="Z84" s="11" t="s">
        <v>117</v>
      </c>
      <c r="AA84" s="11"/>
      <c r="AB84" s="11"/>
      <c r="AC84" s="11"/>
      <c r="AD84" s="22">
        <f ca="1">IF(A84="","",TODAY())</f>
        <v>46211</v>
      </c>
    </row>
    <row r="85" customHeight="1" spans="1:30">
      <c r="A85" s="11" t="s">
        <v>402</v>
      </c>
      <c r="B85" s="21">
        <v>2020</v>
      </c>
      <c r="C85" s="17" t="s">
        <v>403</v>
      </c>
      <c r="D85" s="17" t="s">
        <v>5</v>
      </c>
      <c r="E85" s="18" t="s">
        <v>109</v>
      </c>
      <c r="F85" s="18" t="s">
        <v>356</v>
      </c>
      <c r="G85" s="23">
        <v>2020</v>
      </c>
      <c r="H85" s="11" t="s">
        <v>5</v>
      </c>
      <c r="I85" s="11" t="s">
        <v>129</v>
      </c>
      <c r="J85" s="11" t="s">
        <v>130</v>
      </c>
      <c r="K85" s="11" t="str">
        <f>IF(J85="","",IF(OR(J85="金奖",J85="特等奖"),"顶级成果",IF(OR(J85="银奖",J85="一等奖",J85="创业之星"),"高等级成果",IF(OR(J85="铜奖",J85="二等奖"),"中等级成果",IF(OR(J85="三等奖",J85="优秀结项",J85="合格结项"),"一般成果",IF(OR(J85="国家级立项",J85="省级立项",J85="校级立项"),"立项成果","参与成果"))))))</f>
        <v>立项成果</v>
      </c>
      <c r="L85" s="11" t="str">
        <f>IF(J85="","",IF(OR(J85="金奖",J85="银奖",J85="铜奖"),"金银铜体系",IF(OR(J85="特等奖",J85="一等奖",J85="二等奖",J85="三等奖"),"特一二三体系",IF(OR(J85="国家级立项",J85="省级立项",J85="校级立项"),"立项体系",IF(J85="创业之星","荣誉称号体系","其他")))))</f>
        <v>立项体系</v>
      </c>
      <c r="M85" s="11" t="str">
        <f>IF(J85="","",IF(OR(J85="入围奖",J85="优秀奖"),"是","是"))</f>
        <v>是</v>
      </c>
      <c r="N85" s="11"/>
      <c r="O85" s="11"/>
      <c r="P85" s="11"/>
      <c r="Q85" s="11"/>
      <c r="R85" s="11"/>
      <c r="S85" s="11"/>
      <c r="T85" s="11"/>
      <c r="U85" s="11"/>
      <c r="V85" s="11"/>
      <c r="W85" s="11"/>
      <c r="X85" s="11"/>
      <c r="Y85" s="11"/>
      <c r="Z85" s="11" t="s">
        <v>117</v>
      </c>
      <c r="AA85" s="11"/>
      <c r="AB85" s="11"/>
      <c r="AC85" s="11"/>
      <c r="AD85" s="22">
        <f ca="1">IF(A85="","",TODAY())</f>
        <v>46211</v>
      </c>
    </row>
    <row r="86" customHeight="1" spans="1:30">
      <c r="A86" s="11" t="s">
        <v>404</v>
      </c>
      <c r="B86" s="21">
        <v>2020</v>
      </c>
      <c r="C86" s="17" t="s">
        <v>405</v>
      </c>
      <c r="D86" s="17" t="s">
        <v>5</v>
      </c>
      <c r="E86" s="18" t="s">
        <v>109</v>
      </c>
      <c r="F86" s="18" t="s">
        <v>356</v>
      </c>
      <c r="G86" s="23">
        <v>2020</v>
      </c>
      <c r="H86" s="11" t="s">
        <v>5</v>
      </c>
      <c r="I86" s="11" t="s">
        <v>129</v>
      </c>
      <c r="J86" s="11" t="s">
        <v>130</v>
      </c>
      <c r="K86" s="11" t="str">
        <f>IF(J86="","",IF(OR(J86="金奖",J86="特等奖"),"顶级成果",IF(OR(J86="银奖",J86="一等奖",J86="创业之星"),"高等级成果",IF(OR(J86="铜奖",J86="二等奖"),"中等级成果",IF(OR(J86="三等奖",J86="优秀结项",J86="合格结项"),"一般成果",IF(OR(J86="国家级立项",J86="省级立项",J86="校级立项"),"立项成果","参与成果"))))))</f>
        <v>立项成果</v>
      </c>
      <c r="L86" s="11" t="str">
        <f>IF(J86="","",IF(OR(J86="金奖",J86="银奖",J86="铜奖"),"金银铜体系",IF(OR(J86="特等奖",J86="一等奖",J86="二等奖",J86="三等奖"),"特一二三体系",IF(OR(J86="国家级立项",J86="省级立项",J86="校级立项"),"立项体系",IF(J86="创业之星","荣誉称号体系","其他")))))</f>
        <v>立项体系</v>
      </c>
      <c r="M86" s="11" t="str">
        <f>IF(J86="","",IF(OR(J86="入围奖",J86="优秀奖"),"是","是"))</f>
        <v>是</v>
      </c>
      <c r="N86" s="11"/>
      <c r="O86" s="11"/>
      <c r="P86" s="11"/>
      <c r="Q86" s="11"/>
      <c r="R86" s="11"/>
      <c r="S86" s="11"/>
      <c r="T86" s="11"/>
      <c r="U86" s="11"/>
      <c r="V86" s="11"/>
      <c r="W86" s="11"/>
      <c r="X86" s="11"/>
      <c r="Y86" s="11"/>
      <c r="Z86" s="11" t="s">
        <v>117</v>
      </c>
      <c r="AA86" s="11"/>
      <c r="AB86" s="11"/>
      <c r="AC86" s="11"/>
      <c r="AD86" s="22">
        <f ca="1">IF(A86="","",TODAY())</f>
        <v>46211</v>
      </c>
    </row>
    <row r="87" customHeight="1" spans="1:30">
      <c r="A87" s="11" t="s">
        <v>406</v>
      </c>
      <c r="B87" s="21">
        <v>2020</v>
      </c>
      <c r="C87" s="17" t="s">
        <v>407</v>
      </c>
      <c r="D87" s="17" t="s">
        <v>5</v>
      </c>
      <c r="E87" s="18" t="s">
        <v>109</v>
      </c>
      <c r="F87" s="18" t="s">
        <v>356</v>
      </c>
      <c r="G87" s="23">
        <v>2020</v>
      </c>
      <c r="H87" s="11" t="s">
        <v>5</v>
      </c>
      <c r="I87" s="11" t="s">
        <v>129</v>
      </c>
      <c r="J87" s="11" t="s">
        <v>130</v>
      </c>
      <c r="K87" s="11" t="str">
        <f>IF(J87="","",IF(OR(J87="金奖",J87="特等奖"),"顶级成果",IF(OR(J87="银奖",J87="一等奖",J87="创业之星"),"高等级成果",IF(OR(J87="铜奖",J87="二等奖"),"中等级成果",IF(OR(J87="三等奖",J87="优秀结项",J87="合格结项"),"一般成果",IF(OR(J87="国家级立项",J87="省级立项",J87="校级立项"),"立项成果","参与成果"))))))</f>
        <v>立项成果</v>
      </c>
      <c r="L87" s="11" t="str">
        <f>IF(J87="","",IF(OR(J87="金奖",J87="银奖",J87="铜奖"),"金银铜体系",IF(OR(J87="特等奖",J87="一等奖",J87="二等奖",J87="三等奖"),"特一二三体系",IF(OR(J87="国家级立项",J87="省级立项",J87="校级立项"),"立项体系",IF(J87="创业之星","荣誉称号体系","其他")))))</f>
        <v>立项体系</v>
      </c>
      <c r="M87" s="11" t="str">
        <f>IF(J87="","",IF(OR(J87="入围奖",J87="优秀奖"),"是","是"))</f>
        <v>是</v>
      </c>
      <c r="N87" s="11"/>
      <c r="O87" s="11"/>
      <c r="P87" s="11"/>
      <c r="Q87" s="11"/>
      <c r="R87" s="11"/>
      <c r="S87" s="11"/>
      <c r="T87" s="11"/>
      <c r="U87" s="11"/>
      <c r="V87" s="11"/>
      <c r="W87" s="11"/>
      <c r="X87" s="11"/>
      <c r="Y87" s="11"/>
      <c r="Z87" s="11" t="s">
        <v>117</v>
      </c>
      <c r="AA87" s="11"/>
      <c r="AB87" s="11"/>
      <c r="AC87" s="11"/>
      <c r="AD87" s="22">
        <f ca="1">IF(A87="","",TODAY())</f>
        <v>46211</v>
      </c>
    </row>
    <row r="88" customHeight="1" spans="1:30">
      <c r="A88" s="11" t="s">
        <v>408</v>
      </c>
      <c r="B88" s="21">
        <v>2020</v>
      </c>
      <c r="C88" s="17" t="s">
        <v>409</v>
      </c>
      <c r="D88" s="17" t="s">
        <v>5</v>
      </c>
      <c r="E88" s="18" t="s">
        <v>109</v>
      </c>
      <c r="F88" s="18" t="s">
        <v>356</v>
      </c>
      <c r="G88" s="23">
        <v>2020</v>
      </c>
      <c r="H88" s="11" t="s">
        <v>5</v>
      </c>
      <c r="I88" s="11" t="s">
        <v>129</v>
      </c>
      <c r="J88" s="11" t="s">
        <v>130</v>
      </c>
      <c r="K88" s="11" t="str">
        <f>IF(J88="","",IF(OR(J88="金奖",J88="特等奖"),"顶级成果",IF(OR(J88="银奖",J88="一等奖",J88="创业之星"),"高等级成果",IF(OR(J88="铜奖",J88="二等奖"),"中等级成果",IF(OR(J88="三等奖",J88="优秀结项",J88="合格结项"),"一般成果",IF(OR(J88="国家级立项",J88="省级立项",J88="校级立项"),"立项成果","参与成果"))))))</f>
        <v>立项成果</v>
      </c>
      <c r="L88" s="11" t="str">
        <f>IF(J88="","",IF(OR(J88="金奖",J88="银奖",J88="铜奖"),"金银铜体系",IF(OR(J88="特等奖",J88="一等奖",J88="二等奖",J88="三等奖"),"特一二三体系",IF(OR(J88="国家级立项",J88="省级立项",J88="校级立项"),"立项体系",IF(J88="创业之星","荣誉称号体系","其他")))))</f>
        <v>立项体系</v>
      </c>
      <c r="M88" s="11" t="str">
        <f>IF(J88="","",IF(OR(J88="入围奖",J88="优秀奖"),"是","是"))</f>
        <v>是</v>
      </c>
      <c r="N88" s="11"/>
      <c r="O88" s="11"/>
      <c r="P88" s="11"/>
      <c r="Q88" s="11"/>
      <c r="R88" s="11"/>
      <c r="S88" s="11"/>
      <c r="T88" s="11"/>
      <c r="U88" s="11"/>
      <c r="V88" s="11"/>
      <c r="W88" s="11"/>
      <c r="X88" s="11"/>
      <c r="Y88" s="11"/>
      <c r="Z88" s="11" t="s">
        <v>117</v>
      </c>
      <c r="AA88" s="11"/>
      <c r="AB88" s="11"/>
      <c r="AC88" s="11"/>
      <c r="AD88" s="22">
        <f ca="1">IF(A88="","",TODAY())</f>
        <v>46211</v>
      </c>
    </row>
    <row r="89" customHeight="1" spans="1:30">
      <c r="A89" s="11" t="s">
        <v>410</v>
      </c>
      <c r="B89" s="21">
        <v>2020</v>
      </c>
      <c r="C89" s="17" t="s">
        <v>411</v>
      </c>
      <c r="D89" s="17" t="s">
        <v>5</v>
      </c>
      <c r="E89" s="18" t="s">
        <v>109</v>
      </c>
      <c r="F89" s="18" t="s">
        <v>356</v>
      </c>
      <c r="G89" s="23">
        <v>2020</v>
      </c>
      <c r="H89" s="11" t="s">
        <v>5</v>
      </c>
      <c r="I89" s="11" t="s">
        <v>129</v>
      </c>
      <c r="J89" s="11" t="s">
        <v>130</v>
      </c>
      <c r="K89" s="11" t="str">
        <f>IF(J89="","",IF(OR(J89="金奖",J89="特等奖"),"顶级成果",IF(OR(J89="银奖",J89="一等奖",J89="创业之星"),"高等级成果",IF(OR(J89="铜奖",J89="二等奖"),"中等级成果",IF(OR(J89="三等奖",J89="优秀结项",J89="合格结项"),"一般成果",IF(OR(J89="国家级立项",J89="省级立项",J89="校级立项"),"立项成果","参与成果"))))))</f>
        <v>立项成果</v>
      </c>
      <c r="L89" s="11" t="str">
        <f>IF(J89="","",IF(OR(J89="金奖",J89="银奖",J89="铜奖"),"金银铜体系",IF(OR(J89="特等奖",J89="一等奖",J89="二等奖",J89="三等奖"),"特一二三体系",IF(OR(J89="国家级立项",J89="省级立项",J89="校级立项"),"立项体系",IF(J89="创业之星","荣誉称号体系","其他")))))</f>
        <v>立项体系</v>
      </c>
      <c r="M89" s="11" t="str">
        <f>IF(J89="","",IF(OR(J89="入围奖",J89="优秀奖"),"是","是"))</f>
        <v>是</v>
      </c>
      <c r="N89" s="11"/>
      <c r="O89" s="11"/>
      <c r="P89" s="11"/>
      <c r="Q89" s="11"/>
      <c r="R89" s="11"/>
      <c r="S89" s="11"/>
      <c r="T89" s="11"/>
      <c r="U89" s="11"/>
      <c r="V89" s="11"/>
      <c r="W89" s="11"/>
      <c r="X89" s="11"/>
      <c r="Y89" s="11"/>
      <c r="Z89" s="11" t="s">
        <v>117</v>
      </c>
      <c r="AA89" s="11"/>
      <c r="AB89" s="11"/>
      <c r="AC89" s="11"/>
      <c r="AD89" s="22">
        <f ca="1">IF(A89="","",TODAY())</f>
        <v>46211</v>
      </c>
    </row>
    <row r="90" customHeight="1" spans="1:30">
      <c r="A90" s="11" t="s">
        <v>412</v>
      </c>
      <c r="B90" s="21">
        <v>2020</v>
      </c>
      <c r="C90" s="17" t="s">
        <v>413</v>
      </c>
      <c r="D90" s="17" t="s">
        <v>5</v>
      </c>
      <c r="E90" s="18" t="s">
        <v>109</v>
      </c>
      <c r="F90" s="18" t="s">
        <v>356</v>
      </c>
      <c r="G90" s="23">
        <v>2020</v>
      </c>
      <c r="H90" s="11" t="s">
        <v>5</v>
      </c>
      <c r="I90" s="11" t="s">
        <v>129</v>
      </c>
      <c r="J90" s="11" t="s">
        <v>130</v>
      </c>
      <c r="K90" s="11" t="str">
        <f>IF(J90="","",IF(OR(J90="金奖",J90="特等奖"),"顶级成果",IF(OR(J90="银奖",J90="一等奖",J90="创业之星"),"高等级成果",IF(OR(J90="铜奖",J90="二等奖"),"中等级成果",IF(OR(J90="三等奖",J90="优秀结项",J90="合格结项"),"一般成果",IF(OR(J90="国家级立项",J90="省级立项",J90="校级立项"),"立项成果","参与成果"))))))</f>
        <v>立项成果</v>
      </c>
      <c r="L90" s="11" t="str">
        <f>IF(J90="","",IF(OR(J90="金奖",J90="银奖",J90="铜奖"),"金银铜体系",IF(OR(J90="特等奖",J90="一等奖",J90="二等奖",J90="三等奖"),"特一二三体系",IF(OR(J90="国家级立项",J90="省级立项",J90="校级立项"),"立项体系",IF(J90="创业之星","荣誉称号体系","其他")))))</f>
        <v>立项体系</v>
      </c>
      <c r="M90" s="11" t="str">
        <f>IF(J90="","",IF(OR(J90="入围奖",J90="优秀奖"),"是","是"))</f>
        <v>是</v>
      </c>
      <c r="N90" s="11"/>
      <c r="O90" s="11"/>
      <c r="P90" s="11"/>
      <c r="Q90" s="11"/>
      <c r="R90" s="11"/>
      <c r="S90" s="11"/>
      <c r="T90" s="11"/>
      <c r="U90" s="11"/>
      <c r="V90" s="11"/>
      <c r="W90" s="11"/>
      <c r="X90" s="11"/>
      <c r="Y90" s="11"/>
      <c r="Z90" s="11" t="s">
        <v>117</v>
      </c>
      <c r="AA90" s="11"/>
      <c r="AB90" s="11"/>
      <c r="AC90" s="11"/>
      <c r="AD90" s="22">
        <f ca="1">IF(A90="","",TODAY())</f>
        <v>46211</v>
      </c>
    </row>
    <row r="91" customHeight="1" spans="1:30">
      <c r="A91" s="11" t="s">
        <v>414</v>
      </c>
      <c r="B91" s="21">
        <v>2020</v>
      </c>
      <c r="C91" s="17" t="s">
        <v>415</v>
      </c>
      <c r="D91" s="17" t="s">
        <v>5</v>
      </c>
      <c r="E91" s="18" t="s">
        <v>109</v>
      </c>
      <c r="F91" s="18" t="s">
        <v>356</v>
      </c>
      <c r="G91" s="23">
        <v>2020</v>
      </c>
      <c r="H91" s="11" t="s">
        <v>5</v>
      </c>
      <c r="I91" s="11" t="s">
        <v>129</v>
      </c>
      <c r="J91" s="11" t="s">
        <v>130</v>
      </c>
      <c r="K91" s="11" t="str">
        <f>IF(J91="","",IF(OR(J91="金奖",J91="特等奖"),"顶级成果",IF(OR(J91="银奖",J91="一等奖",J91="创业之星"),"高等级成果",IF(OR(J91="铜奖",J91="二等奖"),"中等级成果",IF(OR(J91="三等奖",J91="优秀结项",J91="合格结项"),"一般成果",IF(OR(J91="国家级立项",J91="省级立项",J91="校级立项"),"立项成果","参与成果"))))))</f>
        <v>立项成果</v>
      </c>
      <c r="L91" s="11" t="str">
        <f>IF(J91="","",IF(OR(J91="金奖",J91="银奖",J91="铜奖"),"金银铜体系",IF(OR(J91="特等奖",J91="一等奖",J91="二等奖",J91="三等奖"),"特一二三体系",IF(OR(J91="国家级立项",J91="省级立项",J91="校级立项"),"立项体系",IF(J91="创业之星","荣誉称号体系","其他")))))</f>
        <v>立项体系</v>
      </c>
      <c r="M91" s="11" t="str">
        <f>IF(J91="","",IF(OR(J91="入围奖",J91="优秀奖"),"是","是"))</f>
        <v>是</v>
      </c>
      <c r="N91" s="11"/>
      <c r="O91" s="11"/>
      <c r="P91" s="11"/>
      <c r="Q91" s="11"/>
      <c r="R91" s="11"/>
      <c r="S91" s="11"/>
      <c r="T91" s="11"/>
      <c r="U91" s="11"/>
      <c r="V91" s="11"/>
      <c r="W91" s="11"/>
      <c r="X91" s="11"/>
      <c r="Y91" s="11"/>
      <c r="Z91" s="11" t="s">
        <v>117</v>
      </c>
      <c r="AA91" s="11"/>
      <c r="AB91" s="11"/>
      <c r="AC91" s="11"/>
      <c r="AD91" s="22">
        <f ca="1">IF(A91="","",TODAY())</f>
        <v>46211</v>
      </c>
    </row>
    <row r="92" customHeight="1" spans="1:30">
      <c r="A92" s="11" t="s">
        <v>416</v>
      </c>
      <c r="B92" s="21">
        <v>2020</v>
      </c>
      <c r="C92" s="17" t="s">
        <v>417</v>
      </c>
      <c r="D92" s="17" t="s">
        <v>5</v>
      </c>
      <c r="E92" s="18" t="s">
        <v>109</v>
      </c>
      <c r="F92" s="18" t="s">
        <v>356</v>
      </c>
      <c r="G92" s="23">
        <v>2020</v>
      </c>
      <c r="H92" s="11" t="s">
        <v>5</v>
      </c>
      <c r="I92" s="11" t="s">
        <v>129</v>
      </c>
      <c r="J92" s="11" t="s">
        <v>130</v>
      </c>
      <c r="K92" s="11" t="str">
        <f>IF(J92="","",IF(OR(J92="金奖",J92="特等奖"),"顶级成果",IF(OR(J92="银奖",J92="一等奖",J92="创业之星"),"高等级成果",IF(OR(J92="铜奖",J92="二等奖"),"中等级成果",IF(OR(J92="三等奖",J92="优秀结项",J92="合格结项"),"一般成果",IF(OR(J92="国家级立项",J92="省级立项",J92="校级立项"),"立项成果","参与成果"))))))</f>
        <v>立项成果</v>
      </c>
      <c r="L92" s="11" t="str">
        <f>IF(J92="","",IF(OR(J92="金奖",J92="银奖",J92="铜奖"),"金银铜体系",IF(OR(J92="特等奖",J92="一等奖",J92="二等奖",J92="三等奖"),"特一二三体系",IF(OR(J92="国家级立项",J92="省级立项",J92="校级立项"),"立项体系",IF(J92="创业之星","荣誉称号体系","其他")))))</f>
        <v>立项体系</v>
      </c>
      <c r="M92" s="11" t="str">
        <f>IF(J92="","",IF(OR(J92="入围奖",J92="优秀奖"),"是","是"))</f>
        <v>是</v>
      </c>
      <c r="N92" s="11"/>
      <c r="O92" s="11"/>
      <c r="P92" s="11"/>
      <c r="Q92" s="11"/>
      <c r="R92" s="11"/>
      <c r="S92" s="11"/>
      <c r="T92" s="11"/>
      <c r="U92" s="11"/>
      <c r="V92" s="11"/>
      <c r="W92" s="11"/>
      <c r="X92" s="11"/>
      <c r="Y92" s="11"/>
      <c r="Z92" s="11" t="s">
        <v>117</v>
      </c>
      <c r="AA92" s="11"/>
      <c r="AB92" s="11"/>
      <c r="AC92" s="11"/>
      <c r="AD92" s="22">
        <f ca="1">IF(A92="","",TODAY())</f>
        <v>46211</v>
      </c>
    </row>
    <row r="93" customHeight="1" spans="1:30">
      <c r="A93" s="11" t="s">
        <v>418</v>
      </c>
      <c r="B93" s="21">
        <v>2020</v>
      </c>
      <c r="C93" s="17" t="s">
        <v>419</v>
      </c>
      <c r="D93" s="17" t="s">
        <v>5</v>
      </c>
      <c r="E93" s="18" t="s">
        <v>109</v>
      </c>
      <c r="F93" s="18" t="s">
        <v>356</v>
      </c>
      <c r="G93" s="23">
        <v>2020</v>
      </c>
      <c r="H93" s="11" t="s">
        <v>5</v>
      </c>
      <c r="I93" s="11" t="s">
        <v>129</v>
      </c>
      <c r="J93" s="11" t="s">
        <v>130</v>
      </c>
      <c r="K93" s="11" t="str">
        <f>IF(J93="","",IF(OR(J93="金奖",J93="特等奖"),"顶级成果",IF(OR(J93="银奖",J93="一等奖",J93="创业之星"),"高等级成果",IF(OR(J93="铜奖",J93="二等奖"),"中等级成果",IF(OR(J93="三等奖",J93="优秀结项",J93="合格结项"),"一般成果",IF(OR(J93="国家级立项",J93="省级立项",J93="校级立项"),"立项成果","参与成果"))))))</f>
        <v>立项成果</v>
      </c>
      <c r="L93" s="11" t="str">
        <f>IF(J93="","",IF(OR(J93="金奖",J93="银奖",J93="铜奖"),"金银铜体系",IF(OR(J93="特等奖",J93="一等奖",J93="二等奖",J93="三等奖"),"特一二三体系",IF(OR(J93="国家级立项",J93="省级立项",J93="校级立项"),"立项体系",IF(J93="创业之星","荣誉称号体系","其他")))))</f>
        <v>立项体系</v>
      </c>
      <c r="M93" s="11" t="str">
        <f>IF(J93="","",IF(OR(J93="入围奖",J93="优秀奖"),"是","是"))</f>
        <v>是</v>
      </c>
      <c r="N93" s="11"/>
      <c r="O93" s="11"/>
      <c r="P93" s="11"/>
      <c r="Q93" s="11"/>
      <c r="R93" s="11"/>
      <c r="S93" s="11"/>
      <c r="T93" s="11"/>
      <c r="U93" s="11"/>
      <c r="V93" s="11"/>
      <c r="W93" s="11"/>
      <c r="X93" s="11"/>
      <c r="Y93" s="11"/>
      <c r="Z93" s="11" t="s">
        <v>117</v>
      </c>
      <c r="AA93" s="11"/>
      <c r="AB93" s="11"/>
      <c r="AC93" s="11"/>
      <c r="AD93" s="22">
        <f ca="1">IF(A93="","",TODAY())</f>
        <v>46211</v>
      </c>
    </row>
    <row r="94" customHeight="1" spans="1:30">
      <c r="A94" s="11" t="s">
        <v>420</v>
      </c>
      <c r="B94" s="21">
        <v>2020</v>
      </c>
      <c r="C94" s="17" t="s">
        <v>421</v>
      </c>
      <c r="D94" s="17" t="s">
        <v>5</v>
      </c>
      <c r="E94" s="18" t="s">
        <v>109</v>
      </c>
      <c r="F94" s="18" t="s">
        <v>356</v>
      </c>
      <c r="G94" s="23">
        <v>2020</v>
      </c>
      <c r="H94" s="11" t="s">
        <v>5</v>
      </c>
      <c r="I94" s="11" t="s">
        <v>129</v>
      </c>
      <c r="J94" s="11" t="s">
        <v>130</v>
      </c>
      <c r="K94" s="11" t="str">
        <f>IF(J94="","",IF(OR(J94="金奖",J94="特等奖"),"顶级成果",IF(OR(J94="银奖",J94="一等奖",J94="创业之星"),"高等级成果",IF(OR(J94="铜奖",J94="二等奖"),"中等级成果",IF(OR(J94="三等奖",J94="优秀结项",J94="合格结项"),"一般成果",IF(OR(J94="国家级立项",J94="省级立项",J94="校级立项"),"立项成果","参与成果"))))))</f>
        <v>立项成果</v>
      </c>
      <c r="L94" s="11" t="str">
        <f>IF(J94="","",IF(OR(J94="金奖",J94="银奖",J94="铜奖"),"金银铜体系",IF(OR(J94="特等奖",J94="一等奖",J94="二等奖",J94="三等奖"),"特一二三体系",IF(OR(J94="国家级立项",J94="省级立项",J94="校级立项"),"立项体系",IF(J94="创业之星","荣誉称号体系","其他")))))</f>
        <v>立项体系</v>
      </c>
      <c r="M94" s="11" t="str">
        <f>IF(J94="","",IF(OR(J94="入围奖",J94="优秀奖"),"是","是"))</f>
        <v>是</v>
      </c>
      <c r="N94" s="11"/>
      <c r="O94" s="11"/>
      <c r="P94" s="11"/>
      <c r="Q94" s="11"/>
      <c r="R94" s="11"/>
      <c r="S94" s="11"/>
      <c r="T94" s="11"/>
      <c r="U94" s="11"/>
      <c r="V94" s="11"/>
      <c r="W94" s="11"/>
      <c r="X94" s="11"/>
      <c r="Y94" s="11"/>
      <c r="Z94" s="11" t="s">
        <v>117</v>
      </c>
      <c r="AA94" s="11"/>
      <c r="AB94" s="11"/>
      <c r="AC94" s="11"/>
      <c r="AD94" s="22">
        <f ca="1">IF(A94="","",TODAY())</f>
        <v>46211</v>
      </c>
    </row>
    <row r="95" customHeight="1" spans="1:30">
      <c r="A95" s="11" t="s">
        <v>422</v>
      </c>
      <c r="B95" s="21">
        <v>2020</v>
      </c>
      <c r="C95" s="17" t="s">
        <v>423</v>
      </c>
      <c r="D95" s="17" t="s">
        <v>5</v>
      </c>
      <c r="E95" s="18" t="s">
        <v>109</v>
      </c>
      <c r="F95" s="18" t="s">
        <v>356</v>
      </c>
      <c r="G95" s="23">
        <v>2020</v>
      </c>
      <c r="H95" s="11" t="s">
        <v>5</v>
      </c>
      <c r="I95" s="11" t="s">
        <v>129</v>
      </c>
      <c r="J95" s="11" t="s">
        <v>130</v>
      </c>
      <c r="K95" s="11" t="str">
        <f>IF(J95="","",IF(OR(J95="金奖",J95="特等奖"),"顶级成果",IF(OR(J95="银奖",J95="一等奖",J95="创业之星"),"高等级成果",IF(OR(J95="铜奖",J95="二等奖"),"中等级成果",IF(OR(J95="三等奖",J95="优秀结项",J95="合格结项"),"一般成果",IF(OR(J95="国家级立项",J95="省级立项",J95="校级立项"),"立项成果","参与成果"))))))</f>
        <v>立项成果</v>
      </c>
      <c r="L95" s="11" t="str">
        <f>IF(J95="","",IF(OR(J95="金奖",J95="银奖",J95="铜奖"),"金银铜体系",IF(OR(J95="特等奖",J95="一等奖",J95="二等奖",J95="三等奖"),"特一二三体系",IF(OR(J95="国家级立项",J95="省级立项",J95="校级立项"),"立项体系",IF(J95="创业之星","荣誉称号体系","其他")))))</f>
        <v>立项体系</v>
      </c>
      <c r="M95" s="11" t="str">
        <f>IF(J95="","",IF(OR(J95="入围奖",J95="优秀奖"),"是","是"))</f>
        <v>是</v>
      </c>
      <c r="N95" s="11"/>
      <c r="O95" s="11"/>
      <c r="P95" s="11"/>
      <c r="Q95" s="11"/>
      <c r="R95" s="11"/>
      <c r="S95" s="11"/>
      <c r="T95" s="11"/>
      <c r="U95" s="11"/>
      <c r="V95" s="11"/>
      <c r="W95" s="11"/>
      <c r="X95" s="11"/>
      <c r="Y95" s="11"/>
      <c r="Z95" s="11" t="s">
        <v>117</v>
      </c>
      <c r="AA95" s="11"/>
      <c r="AB95" s="11"/>
      <c r="AC95" s="11"/>
      <c r="AD95" s="22">
        <f ca="1">IF(A95="","",TODAY())</f>
        <v>46211</v>
      </c>
    </row>
    <row r="96" customHeight="1" spans="1:30">
      <c r="A96" s="11" t="s">
        <v>424</v>
      </c>
      <c r="B96" s="21">
        <v>2020</v>
      </c>
      <c r="C96" s="17" t="s">
        <v>425</v>
      </c>
      <c r="D96" s="17" t="s">
        <v>5</v>
      </c>
      <c r="E96" s="18" t="s">
        <v>109</v>
      </c>
      <c r="F96" s="18" t="s">
        <v>356</v>
      </c>
      <c r="G96" s="23">
        <v>2020</v>
      </c>
      <c r="H96" s="11" t="s">
        <v>5</v>
      </c>
      <c r="I96" s="11" t="s">
        <v>129</v>
      </c>
      <c r="J96" s="11" t="s">
        <v>130</v>
      </c>
      <c r="K96" s="11" t="str">
        <f>IF(J96="","",IF(OR(J96="金奖",J96="特等奖"),"顶级成果",IF(OR(J96="银奖",J96="一等奖",J96="创业之星"),"高等级成果",IF(OR(J96="铜奖",J96="二等奖"),"中等级成果",IF(OR(J96="三等奖",J96="优秀结项",J96="合格结项"),"一般成果",IF(OR(J96="国家级立项",J96="省级立项",J96="校级立项"),"立项成果","参与成果"))))))</f>
        <v>立项成果</v>
      </c>
      <c r="L96" s="11" t="str">
        <f>IF(J96="","",IF(OR(J96="金奖",J96="银奖",J96="铜奖"),"金银铜体系",IF(OR(J96="特等奖",J96="一等奖",J96="二等奖",J96="三等奖"),"特一二三体系",IF(OR(J96="国家级立项",J96="省级立项",J96="校级立项"),"立项体系",IF(J96="创业之星","荣誉称号体系","其他")))))</f>
        <v>立项体系</v>
      </c>
      <c r="M96" s="11" t="str">
        <f>IF(J96="","",IF(OR(J96="入围奖",J96="优秀奖"),"是","是"))</f>
        <v>是</v>
      </c>
      <c r="N96" s="11"/>
      <c r="O96" s="11"/>
      <c r="P96" s="11"/>
      <c r="Q96" s="11"/>
      <c r="R96" s="11"/>
      <c r="S96" s="11"/>
      <c r="T96" s="11"/>
      <c r="U96" s="11"/>
      <c r="V96" s="11"/>
      <c r="W96" s="11"/>
      <c r="X96" s="11"/>
      <c r="Y96" s="11"/>
      <c r="Z96" s="11" t="s">
        <v>117</v>
      </c>
      <c r="AA96" s="11"/>
      <c r="AB96" s="11"/>
      <c r="AC96" s="11"/>
      <c r="AD96" s="22">
        <f ca="1">IF(A96="","",TODAY())</f>
        <v>46211</v>
      </c>
    </row>
    <row r="97" customHeight="1" spans="1:30">
      <c r="A97" s="11" t="s">
        <v>426</v>
      </c>
      <c r="B97" s="21">
        <v>2020</v>
      </c>
      <c r="C97" s="17" t="s">
        <v>427</v>
      </c>
      <c r="D97" s="17" t="s">
        <v>5</v>
      </c>
      <c r="E97" s="18" t="s">
        <v>109</v>
      </c>
      <c r="F97" s="18" t="s">
        <v>356</v>
      </c>
      <c r="G97" s="23">
        <v>2020</v>
      </c>
      <c r="H97" s="11" t="s">
        <v>5</v>
      </c>
      <c r="I97" s="11" t="s">
        <v>129</v>
      </c>
      <c r="J97" s="11" t="s">
        <v>130</v>
      </c>
      <c r="K97" s="11" t="str">
        <f>IF(J97="","",IF(OR(J97="金奖",J97="特等奖"),"顶级成果",IF(OR(J97="银奖",J97="一等奖",J97="创业之星"),"高等级成果",IF(OR(J97="铜奖",J97="二等奖"),"中等级成果",IF(OR(J97="三等奖",J97="优秀结项",J97="合格结项"),"一般成果",IF(OR(J97="国家级立项",J97="省级立项",J97="校级立项"),"立项成果","参与成果"))))))</f>
        <v>立项成果</v>
      </c>
      <c r="L97" s="11" t="str">
        <f>IF(J97="","",IF(OR(J97="金奖",J97="银奖",J97="铜奖"),"金银铜体系",IF(OR(J97="特等奖",J97="一等奖",J97="二等奖",J97="三等奖"),"特一二三体系",IF(OR(J97="国家级立项",J97="省级立项",J97="校级立项"),"立项体系",IF(J97="创业之星","荣誉称号体系","其他")))))</f>
        <v>立项体系</v>
      </c>
      <c r="M97" s="11" t="str">
        <f>IF(J97="","",IF(OR(J97="入围奖",J97="优秀奖"),"是","是"))</f>
        <v>是</v>
      </c>
      <c r="N97" s="11"/>
      <c r="O97" s="11"/>
      <c r="P97" s="11"/>
      <c r="Q97" s="11"/>
      <c r="R97" s="11"/>
      <c r="S97" s="11"/>
      <c r="T97" s="11"/>
      <c r="U97" s="11"/>
      <c r="V97" s="11"/>
      <c r="W97" s="11"/>
      <c r="X97" s="11"/>
      <c r="Y97" s="11"/>
      <c r="Z97" s="11" t="s">
        <v>117</v>
      </c>
      <c r="AA97" s="11"/>
      <c r="AB97" s="11"/>
      <c r="AC97" s="11"/>
      <c r="AD97" s="22">
        <f ca="1">IF(A97="","",TODAY())</f>
        <v>46211</v>
      </c>
    </row>
    <row r="98" customHeight="1" spans="1:30">
      <c r="A98" s="11" t="s">
        <v>428</v>
      </c>
      <c r="B98" s="21">
        <v>2020</v>
      </c>
      <c r="C98" s="17" t="s">
        <v>429</v>
      </c>
      <c r="D98" s="17" t="s">
        <v>5</v>
      </c>
      <c r="E98" s="18" t="s">
        <v>109</v>
      </c>
      <c r="F98" s="18" t="s">
        <v>356</v>
      </c>
      <c r="G98" s="23">
        <v>2020</v>
      </c>
      <c r="H98" s="11" t="s">
        <v>5</v>
      </c>
      <c r="I98" s="11" t="s">
        <v>129</v>
      </c>
      <c r="J98" s="11" t="s">
        <v>130</v>
      </c>
      <c r="K98" s="11" t="str">
        <f>IF(J98="","",IF(OR(J98="金奖",J98="特等奖"),"顶级成果",IF(OR(J98="银奖",J98="一等奖",J98="创业之星"),"高等级成果",IF(OR(J98="铜奖",J98="二等奖"),"中等级成果",IF(OR(J98="三等奖",J98="优秀结项",J98="合格结项"),"一般成果",IF(OR(J98="国家级立项",J98="省级立项",J98="校级立项"),"立项成果","参与成果"))))))</f>
        <v>立项成果</v>
      </c>
      <c r="L98" s="11" t="str">
        <f>IF(J98="","",IF(OR(J98="金奖",J98="银奖",J98="铜奖"),"金银铜体系",IF(OR(J98="特等奖",J98="一等奖",J98="二等奖",J98="三等奖"),"特一二三体系",IF(OR(J98="国家级立项",J98="省级立项",J98="校级立项"),"立项体系",IF(J98="创业之星","荣誉称号体系","其他")))))</f>
        <v>立项体系</v>
      </c>
      <c r="M98" s="11" t="str">
        <f>IF(J98="","",IF(OR(J98="入围奖",J98="优秀奖"),"是","是"))</f>
        <v>是</v>
      </c>
      <c r="N98" s="11"/>
      <c r="O98" s="11"/>
      <c r="P98" s="11"/>
      <c r="Q98" s="11"/>
      <c r="R98" s="11"/>
      <c r="S98" s="11"/>
      <c r="T98" s="11"/>
      <c r="U98" s="11"/>
      <c r="V98" s="11"/>
      <c r="W98" s="11"/>
      <c r="X98" s="11"/>
      <c r="Y98" s="11"/>
      <c r="Z98" s="11" t="s">
        <v>117</v>
      </c>
      <c r="AA98" s="11"/>
      <c r="AB98" s="11"/>
      <c r="AC98" s="11"/>
      <c r="AD98" s="22">
        <f ca="1">IF(A98="","",TODAY())</f>
        <v>46211</v>
      </c>
    </row>
    <row r="99" customHeight="1" spans="1:30">
      <c r="A99" s="11" t="s">
        <v>430</v>
      </c>
      <c r="B99" s="21">
        <v>2020</v>
      </c>
      <c r="C99" s="17" t="s">
        <v>431</v>
      </c>
      <c r="D99" s="17" t="s">
        <v>5</v>
      </c>
      <c r="E99" s="18" t="s">
        <v>109</v>
      </c>
      <c r="F99" s="18" t="s">
        <v>356</v>
      </c>
      <c r="G99" s="23">
        <v>2020</v>
      </c>
      <c r="H99" s="11" t="s">
        <v>5</v>
      </c>
      <c r="I99" s="11" t="s">
        <v>129</v>
      </c>
      <c r="J99" s="11" t="s">
        <v>130</v>
      </c>
      <c r="K99" s="11" t="str">
        <f>IF(J99="","",IF(OR(J99="金奖",J99="特等奖"),"顶级成果",IF(OR(J99="银奖",J99="一等奖",J99="创业之星"),"高等级成果",IF(OR(J99="铜奖",J99="二等奖"),"中等级成果",IF(OR(J99="三等奖",J99="优秀结项",J99="合格结项"),"一般成果",IF(OR(J99="国家级立项",J99="省级立项",J99="校级立项"),"立项成果","参与成果"))))))</f>
        <v>立项成果</v>
      </c>
      <c r="L99" s="11" t="str">
        <f>IF(J99="","",IF(OR(J99="金奖",J99="银奖",J99="铜奖"),"金银铜体系",IF(OR(J99="特等奖",J99="一等奖",J99="二等奖",J99="三等奖"),"特一二三体系",IF(OR(J99="国家级立项",J99="省级立项",J99="校级立项"),"立项体系",IF(J99="创业之星","荣誉称号体系","其他")))))</f>
        <v>立项体系</v>
      </c>
      <c r="M99" s="11" t="str">
        <f>IF(J99="","",IF(OR(J99="入围奖",J99="优秀奖"),"是","是"))</f>
        <v>是</v>
      </c>
      <c r="N99" s="11"/>
      <c r="O99" s="11"/>
      <c r="P99" s="11"/>
      <c r="Q99" s="11"/>
      <c r="R99" s="11"/>
      <c r="S99" s="11"/>
      <c r="T99" s="11"/>
      <c r="U99" s="11"/>
      <c r="V99" s="11"/>
      <c r="W99" s="11"/>
      <c r="X99" s="11"/>
      <c r="Y99" s="11"/>
      <c r="Z99" s="11" t="s">
        <v>117</v>
      </c>
      <c r="AA99" s="11"/>
      <c r="AB99" s="11"/>
      <c r="AC99" s="11"/>
      <c r="AD99" s="22">
        <f ca="1">IF(A99="","",TODAY())</f>
        <v>46211</v>
      </c>
    </row>
    <row r="100" customHeight="1" spans="1:30">
      <c r="A100" s="11" t="s">
        <v>432</v>
      </c>
      <c r="B100" s="21">
        <v>2020</v>
      </c>
      <c r="C100" s="17" t="s">
        <v>433</v>
      </c>
      <c r="D100" s="17" t="s">
        <v>5</v>
      </c>
      <c r="E100" s="18" t="s">
        <v>109</v>
      </c>
      <c r="F100" s="18" t="s">
        <v>356</v>
      </c>
      <c r="G100" s="23">
        <v>2020</v>
      </c>
      <c r="H100" s="11" t="s">
        <v>5</v>
      </c>
      <c r="I100" s="11" t="s">
        <v>129</v>
      </c>
      <c r="J100" s="11" t="s">
        <v>130</v>
      </c>
      <c r="K100" s="11" t="str">
        <f>IF(J100="","",IF(OR(J100="金奖",J100="特等奖"),"顶级成果",IF(OR(J100="银奖",J100="一等奖",J100="创业之星"),"高等级成果",IF(OR(J100="铜奖",J100="二等奖"),"中等级成果",IF(OR(J100="三等奖",J100="优秀结项",J100="合格结项"),"一般成果",IF(OR(J100="国家级立项",J100="省级立项",J100="校级立项"),"立项成果","参与成果"))))))</f>
        <v>立项成果</v>
      </c>
      <c r="L100" s="11" t="str">
        <f>IF(J100="","",IF(OR(J100="金奖",J100="银奖",J100="铜奖"),"金银铜体系",IF(OR(J100="特等奖",J100="一等奖",J100="二等奖",J100="三等奖"),"特一二三体系",IF(OR(J100="国家级立项",J100="省级立项",J100="校级立项"),"立项体系",IF(J100="创业之星","荣誉称号体系","其他")))))</f>
        <v>立项体系</v>
      </c>
      <c r="M100" s="11" t="str">
        <f>IF(J100="","",IF(OR(J100="入围奖",J100="优秀奖"),"是","是"))</f>
        <v>是</v>
      </c>
      <c r="N100" s="11"/>
      <c r="O100" s="11"/>
      <c r="P100" s="11"/>
      <c r="Q100" s="11"/>
      <c r="R100" s="11"/>
      <c r="S100" s="11"/>
      <c r="T100" s="11"/>
      <c r="U100" s="11"/>
      <c r="V100" s="11"/>
      <c r="W100" s="11"/>
      <c r="X100" s="11"/>
      <c r="Y100" s="11"/>
      <c r="Z100" s="11" t="s">
        <v>117</v>
      </c>
      <c r="AA100" s="11"/>
      <c r="AB100" s="11"/>
      <c r="AC100" s="11"/>
      <c r="AD100" s="22">
        <f ca="1">IF(A100="","",TODAY())</f>
        <v>46211</v>
      </c>
    </row>
    <row r="101" customHeight="1" spans="1:30">
      <c r="A101" s="11" t="s">
        <v>434</v>
      </c>
      <c r="B101" s="21">
        <v>2020</v>
      </c>
      <c r="C101" s="17" t="s">
        <v>435</v>
      </c>
      <c r="D101" s="17" t="s">
        <v>5</v>
      </c>
      <c r="E101" s="18" t="s">
        <v>109</v>
      </c>
      <c r="F101" s="18" t="s">
        <v>356</v>
      </c>
      <c r="G101" s="23">
        <v>2020</v>
      </c>
      <c r="H101" s="11" t="s">
        <v>5</v>
      </c>
      <c r="I101" s="11" t="s">
        <v>129</v>
      </c>
      <c r="J101" s="11" t="s">
        <v>130</v>
      </c>
      <c r="K101" s="11" t="str">
        <f>IF(J101="","",IF(OR(J101="金奖",J101="特等奖"),"顶级成果",IF(OR(J101="银奖",J101="一等奖",J101="创业之星"),"高等级成果",IF(OR(J101="铜奖",J101="二等奖"),"中等级成果",IF(OR(J101="三等奖",J101="优秀结项",J101="合格结项"),"一般成果",IF(OR(J101="国家级立项",J101="省级立项",J101="校级立项"),"立项成果","参与成果"))))))</f>
        <v>立项成果</v>
      </c>
      <c r="L101" s="11" t="str">
        <f>IF(J101="","",IF(OR(J101="金奖",J101="银奖",J101="铜奖"),"金银铜体系",IF(OR(J101="特等奖",J101="一等奖",J101="二等奖",J101="三等奖"),"特一二三体系",IF(OR(J101="国家级立项",J101="省级立项",J101="校级立项"),"立项体系",IF(J101="创业之星","荣誉称号体系","其他")))))</f>
        <v>立项体系</v>
      </c>
      <c r="M101" s="11" t="str">
        <f>IF(J101="","",IF(OR(J101="入围奖",J101="优秀奖"),"是","是"))</f>
        <v>是</v>
      </c>
      <c r="N101" s="11"/>
      <c r="O101" s="11"/>
      <c r="P101" s="11"/>
      <c r="Q101" s="11"/>
      <c r="R101" s="11"/>
      <c r="S101" s="11"/>
      <c r="T101" s="11"/>
      <c r="U101" s="11"/>
      <c r="V101" s="11"/>
      <c r="W101" s="11"/>
      <c r="X101" s="11"/>
      <c r="Y101" s="11"/>
      <c r="Z101" s="11" t="s">
        <v>117</v>
      </c>
      <c r="AA101" s="11"/>
      <c r="AB101" s="11"/>
      <c r="AC101" s="11"/>
      <c r="AD101" s="22">
        <f ca="1">IF(A101="","",TODAY())</f>
        <v>46211</v>
      </c>
    </row>
    <row r="102" customHeight="1" spans="1:30">
      <c r="A102" s="11" t="s">
        <v>436</v>
      </c>
      <c r="B102" s="21">
        <v>2020</v>
      </c>
      <c r="C102" s="17" t="s">
        <v>437</v>
      </c>
      <c r="D102" s="17" t="s">
        <v>5</v>
      </c>
      <c r="E102" s="18" t="s">
        <v>109</v>
      </c>
      <c r="F102" s="18" t="s">
        <v>356</v>
      </c>
      <c r="G102" s="23">
        <v>2020</v>
      </c>
      <c r="H102" s="11" t="s">
        <v>5</v>
      </c>
      <c r="I102" s="11" t="s">
        <v>129</v>
      </c>
      <c r="J102" s="11" t="s">
        <v>130</v>
      </c>
      <c r="K102" s="11" t="str">
        <f>IF(J102="","",IF(OR(J102="金奖",J102="特等奖"),"顶级成果",IF(OR(J102="银奖",J102="一等奖",J102="创业之星"),"高等级成果",IF(OR(J102="铜奖",J102="二等奖"),"中等级成果",IF(OR(J102="三等奖",J102="优秀结项",J102="合格结项"),"一般成果",IF(OR(J102="国家级立项",J102="省级立项",J102="校级立项"),"立项成果","参与成果"))))))</f>
        <v>立项成果</v>
      </c>
      <c r="L102" s="11" t="str">
        <f>IF(J102="","",IF(OR(J102="金奖",J102="银奖",J102="铜奖"),"金银铜体系",IF(OR(J102="特等奖",J102="一等奖",J102="二等奖",J102="三等奖"),"特一二三体系",IF(OR(J102="国家级立项",J102="省级立项",J102="校级立项"),"立项体系",IF(J102="创业之星","荣誉称号体系","其他")))))</f>
        <v>立项体系</v>
      </c>
      <c r="M102" s="11" t="str">
        <f>IF(J102="","",IF(OR(J102="入围奖",J102="优秀奖"),"是","是"))</f>
        <v>是</v>
      </c>
      <c r="N102" s="11"/>
      <c r="O102" s="11"/>
      <c r="P102" s="11"/>
      <c r="Q102" s="11"/>
      <c r="R102" s="11"/>
      <c r="S102" s="11"/>
      <c r="T102" s="11"/>
      <c r="U102" s="11"/>
      <c r="V102" s="11"/>
      <c r="W102" s="11"/>
      <c r="X102" s="11"/>
      <c r="Y102" s="11"/>
      <c r="Z102" s="11" t="s">
        <v>117</v>
      </c>
      <c r="AA102" s="11"/>
      <c r="AB102" s="11"/>
      <c r="AC102" s="11"/>
      <c r="AD102" s="22">
        <f ca="1">IF(A102="","",TODAY())</f>
        <v>46211</v>
      </c>
    </row>
    <row r="103" customHeight="1" spans="1:30">
      <c r="A103" s="11" t="s">
        <v>438</v>
      </c>
      <c r="B103" s="21">
        <v>2020</v>
      </c>
      <c r="C103" s="17" t="s">
        <v>439</v>
      </c>
      <c r="D103" s="17" t="s">
        <v>5</v>
      </c>
      <c r="E103" s="18" t="s">
        <v>109</v>
      </c>
      <c r="F103" s="18" t="s">
        <v>356</v>
      </c>
      <c r="G103" s="23">
        <v>2020</v>
      </c>
      <c r="H103" s="11" t="s">
        <v>5</v>
      </c>
      <c r="I103" s="11" t="s">
        <v>129</v>
      </c>
      <c r="J103" s="11" t="s">
        <v>130</v>
      </c>
      <c r="K103" s="11" t="str">
        <f>IF(J103="","",IF(OR(J103="金奖",J103="特等奖"),"顶级成果",IF(OR(J103="银奖",J103="一等奖",J103="创业之星"),"高等级成果",IF(OR(J103="铜奖",J103="二等奖"),"中等级成果",IF(OR(J103="三等奖",J103="优秀结项",J103="合格结项"),"一般成果",IF(OR(J103="国家级立项",J103="省级立项",J103="校级立项"),"立项成果","参与成果"))))))</f>
        <v>立项成果</v>
      </c>
      <c r="L103" s="11" t="str">
        <f>IF(J103="","",IF(OR(J103="金奖",J103="银奖",J103="铜奖"),"金银铜体系",IF(OR(J103="特等奖",J103="一等奖",J103="二等奖",J103="三等奖"),"特一二三体系",IF(OR(J103="国家级立项",J103="省级立项",J103="校级立项"),"立项体系",IF(J103="创业之星","荣誉称号体系","其他")))))</f>
        <v>立项体系</v>
      </c>
      <c r="M103" s="11" t="str">
        <f>IF(J103="","",IF(OR(J103="入围奖",J103="优秀奖"),"是","是"))</f>
        <v>是</v>
      </c>
      <c r="N103" s="11"/>
      <c r="O103" s="11"/>
      <c r="P103" s="11"/>
      <c r="Q103" s="11"/>
      <c r="R103" s="11"/>
      <c r="S103" s="11"/>
      <c r="T103" s="11"/>
      <c r="U103" s="11"/>
      <c r="V103" s="11"/>
      <c r="W103" s="11"/>
      <c r="X103" s="11"/>
      <c r="Y103" s="11"/>
      <c r="Z103" s="11" t="s">
        <v>117</v>
      </c>
      <c r="AA103" s="11"/>
      <c r="AB103" s="11"/>
      <c r="AC103" s="11"/>
      <c r="AD103" s="22">
        <f ca="1">IF(A103="","",TODAY())</f>
        <v>46211</v>
      </c>
    </row>
    <row r="104" customHeight="1" spans="1:30">
      <c r="A104" s="11" t="s">
        <v>440</v>
      </c>
      <c r="B104" s="21">
        <v>2020</v>
      </c>
      <c r="C104" s="17" t="s">
        <v>441</v>
      </c>
      <c r="D104" s="17" t="s">
        <v>5</v>
      </c>
      <c r="E104" s="18" t="s">
        <v>109</v>
      </c>
      <c r="F104" s="18" t="s">
        <v>356</v>
      </c>
      <c r="G104" s="23">
        <v>2020</v>
      </c>
      <c r="H104" s="11" t="s">
        <v>5</v>
      </c>
      <c r="I104" s="11" t="s">
        <v>129</v>
      </c>
      <c r="J104" s="11" t="s">
        <v>130</v>
      </c>
      <c r="K104" s="11" t="str">
        <f>IF(J104="","",IF(OR(J104="金奖",J104="特等奖"),"顶级成果",IF(OR(J104="银奖",J104="一等奖",J104="创业之星"),"高等级成果",IF(OR(J104="铜奖",J104="二等奖"),"中等级成果",IF(OR(J104="三等奖",J104="优秀结项",J104="合格结项"),"一般成果",IF(OR(J104="国家级立项",J104="省级立项",J104="校级立项"),"立项成果","参与成果"))))))</f>
        <v>立项成果</v>
      </c>
      <c r="L104" s="11" t="str">
        <f>IF(J104="","",IF(OR(J104="金奖",J104="银奖",J104="铜奖"),"金银铜体系",IF(OR(J104="特等奖",J104="一等奖",J104="二等奖",J104="三等奖"),"特一二三体系",IF(OR(J104="国家级立项",J104="省级立项",J104="校级立项"),"立项体系",IF(J104="创业之星","荣誉称号体系","其他")))))</f>
        <v>立项体系</v>
      </c>
      <c r="M104" s="11" t="str">
        <f>IF(J104="","",IF(OR(J104="入围奖",J104="优秀奖"),"是","是"))</f>
        <v>是</v>
      </c>
      <c r="N104" s="11"/>
      <c r="O104" s="11"/>
      <c r="P104" s="11"/>
      <c r="Q104" s="11"/>
      <c r="R104" s="11"/>
      <c r="S104" s="11"/>
      <c r="T104" s="11"/>
      <c r="U104" s="11"/>
      <c r="V104" s="11"/>
      <c r="W104" s="11"/>
      <c r="X104" s="11"/>
      <c r="Y104" s="11"/>
      <c r="Z104" s="11" t="s">
        <v>117</v>
      </c>
      <c r="AA104" s="11"/>
      <c r="AB104" s="11"/>
      <c r="AC104" s="11"/>
      <c r="AD104" s="22">
        <f ca="1">IF(A104="","",TODAY())</f>
        <v>46211</v>
      </c>
    </row>
    <row r="105" customHeight="1" spans="1:30">
      <c r="A105" s="11" t="s">
        <v>442</v>
      </c>
      <c r="B105" s="21">
        <v>2020</v>
      </c>
      <c r="C105" s="17" t="s">
        <v>443</v>
      </c>
      <c r="D105" s="17" t="s">
        <v>5</v>
      </c>
      <c r="E105" s="18" t="s">
        <v>109</v>
      </c>
      <c r="F105" s="18" t="s">
        <v>356</v>
      </c>
      <c r="G105" s="23">
        <v>2020</v>
      </c>
      <c r="H105" s="11" t="s">
        <v>5</v>
      </c>
      <c r="I105" s="11" t="s">
        <v>129</v>
      </c>
      <c r="J105" s="11" t="s">
        <v>130</v>
      </c>
      <c r="K105" s="11" t="str">
        <f>IF(J105="","",IF(OR(J105="金奖",J105="特等奖"),"顶级成果",IF(OR(J105="银奖",J105="一等奖",J105="创业之星"),"高等级成果",IF(OR(J105="铜奖",J105="二等奖"),"中等级成果",IF(OR(J105="三等奖",J105="优秀结项",J105="合格结项"),"一般成果",IF(OR(J105="国家级立项",J105="省级立项",J105="校级立项"),"立项成果","参与成果"))))))</f>
        <v>立项成果</v>
      </c>
      <c r="L105" s="11" t="str">
        <f>IF(J105="","",IF(OR(J105="金奖",J105="银奖",J105="铜奖"),"金银铜体系",IF(OR(J105="特等奖",J105="一等奖",J105="二等奖",J105="三等奖"),"特一二三体系",IF(OR(J105="国家级立项",J105="省级立项",J105="校级立项"),"立项体系",IF(J105="创业之星","荣誉称号体系","其他")))))</f>
        <v>立项体系</v>
      </c>
      <c r="M105" s="11" t="str">
        <f>IF(J105="","",IF(OR(J105="入围奖",J105="优秀奖"),"是","是"))</f>
        <v>是</v>
      </c>
      <c r="N105" s="11"/>
      <c r="O105" s="11"/>
      <c r="P105" s="11"/>
      <c r="Q105" s="11"/>
      <c r="R105" s="11"/>
      <c r="S105" s="11"/>
      <c r="T105" s="11"/>
      <c r="U105" s="11"/>
      <c r="V105" s="11"/>
      <c r="W105" s="11"/>
      <c r="X105" s="11"/>
      <c r="Y105" s="11"/>
      <c r="Z105" s="11" t="s">
        <v>117</v>
      </c>
      <c r="AA105" s="11"/>
      <c r="AB105" s="11"/>
      <c r="AC105" s="11"/>
      <c r="AD105" s="22">
        <f ca="1">IF(A105="","",TODAY())</f>
        <v>46211</v>
      </c>
    </row>
    <row r="106" customHeight="1" spans="1:30">
      <c r="A106" s="11" t="s">
        <v>444</v>
      </c>
      <c r="B106" s="21">
        <v>2020</v>
      </c>
      <c r="C106" s="17" t="s">
        <v>445</v>
      </c>
      <c r="D106" s="17" t="s">
        <v>5</v>
      </c>
      <c r="E106" s="18" t="s">
        <v>109</v>
      </c>
      <c r="F106" s="18" t="s">
        <v>356</v>
      </c>
      <c r="G106" s="23">
        <v>2020</v>
      </c>
      <c r="H106" s="11" t="s">
        <v>5</v>
      </c>
      <c r="I106" s="11" t="s">
        <v>129</v>
      </c>
      <c r="J106" s="11" t="s">
        <v>130</v>
      </c>
      <c r="K106" s="11" t="str">
        <f>IF(J106="","",IF(OR(J106="金奖",J106="特等奖"),"顶级成果",IF(OR(J106="银奖",J106="一等奖",J106="创业之星"),"高等级成果",IF(OR(J106="铜奖",J106="二等奖"),"中等级成果",IF(OR(J106="三等奖",J106="优秀结项",J106="合格结项"),"一般成果",IF(OR(J106="国家级立项",J106="省级立项",J106="校级立项"),"立项成果","参与成果"))))))</f>
        <v>立项成果</v>
      </c>
      <c r="L106" s="11" t="str">
        <f>IF(J106="","",IF(OR(J106="金奖",J106="银奖",J106="铜奖"),"金银铜体系",IF(OR(J106="特等奖",J106="一等奖",J106="二等奖",J106="三等奖"),"特一二三体系",IF(OR(J106="国家级立项",J106="省级立项",J106="校级立项"),"立项体系",IF(J106="创业之星","荣誉称号体系","其他")))))</f>
        <v>立项体系</v>
      </c>
      <c r="M106" s="11" t="str">
        <f>IF(J106="","",IF(OR(J106="入围奖",J106="优秀奖"),"是","是"))</f>
        <v>是</v>
      </c>
      <c r="N106" s="11"/>
      <c r="O106" s="11"/>
      <c r="P106" s="11"/>
      <c r="Q106" s="11"/>
      <c r="R106" s="11"/>
      <c r="S106" s="11"/>
      <c r="T106" s="11"/>
      <c r="U106" s="11"/>
      <c r="V106" s="11"/>
      <c r="W106" s="11"/>
      <c r="X106" s="11"/>
      <c r="Y106" s="11"/>
      <c r="Z106" s="11" t="s">
        <v>117</v>
      </c>
      <c r="AA106" s="11"/>
      <c r="AB106" s="11"/>
      <c r="AC106" s="11"/>
      <c r="AD106" s="22">
        <f ca="1">IF(A106="","",TODAY())</f>
        <v>46211</v>
      </c>
    </row>
    <row r="107" customHeight="1" spans="1:30">
      <c r="A107" s="11" t="s">
        <v>446</v>
      </c>
      <c r="B107" s="21">
        <v>2020</v>
      </c>
      <c r="C107" s="17" t="s">
        <v>447</v>
      </c>
      <c r="D107" s="17" t="s">
        <v>5</v>
      </c>
      <c r="E107" s="18" t="s">
        <v>109</v>
      </c>
      <c r="F107" s="18" t="s">
        <v>356</v>
      </c>
      <c r="G107" s="23">
        <v>2020</v>
      </c>
      <c r="H107" s="11" t="s">
        <v>5</v>
      </c>
      <c r="I107" s="11" t="s">
        <v>129</v>
      </c>
      <c r="J107" s="11" t="s">
        <v>130</v>
      </c>
      <c r="K107" s="11" t="str">
        <f>IF(J107="","",IF(OR(J107="金奖",J107="特等奖"),"顶级成果",IF(OR(J107="银奖",J107="一等奖",J107="创业之星"),"高等级成果",IF(OR(J107="铜奖",J107="二等奖"),"中等级成果",IF(OR(J107="三等奖",J107="优秀结项",J107="合格结项"),"一般成果",IF(OR(J107="国家级立项",J107="省级立项",J107="校级立项"),"立项成果","参与成果"))))))</f>
        <v>立项成果</v>
      </c>
      <c r="L107" s="11" t="str">
        <f>IF(J107="","",IF(OR(J107="金奖",J107="银奖",J107="铜奖"),"金银铜体系",IF(OR(J107="特等奖",J107="一等奖",J107="二等奖",J107="三等奖"),"特一二三体系",IF(OR(J107="国家级立项",J107="省级立项",J107="校级立项"),"立项体系",IF(J107="创业之星","荣誉称号体系","其他")))))</f>
        <v>立项体系</v>
      </c>
      <c r="M107" s="11" t="str">
        <f>IF(J107="","",IF(OR(J107="入围奖",J107="优秀奖"),"是","是"))</f>
        <v>是</v>
      </c>
      <c r="N107" s="11"/>
      <c r="O107" s="11"/>
      <c r="P107" s="11"/>
      <c r="Q107" s="11"/>
      <c r="R107" s="11"/>
      <c r="S107" s="11"/>
      <c r="T107" s="11"/>
      <c r="U107" s="11"/>
      <c r="V107" s="11"/>
      <c r="W107" s="11"/>
      <c r="X107" s="11"/>
      <c r="Y107" s="11"/>
      <c r="Z107" s="11" t="s">
        <v>117</v>
      </c>
      <c r="AA107" s="11"/>
      <c r="AB107" s="11"/>
      <c r="AC107" s="11"/>
      <c r="AD107" s="22">
        <f ca="1">IF(A107="","",TODAY())</f>
        <v>46211</v>
      </c>
    </row>
    <row r="108" customHeight="1" spans="1:30">
      <c r="A108" s="11" t="s">
        <v>448</v>
      </c>
      <c r="B108" s="21">
        <v>2020</v>
      </c>
      <c r="C108" s="17" t="s">
        <v>449</v>
      </c>
      <c r="D108" s="17" t="s">
        <v>5</v>
      </c>
      <c r="E108" s="18" t="s">
        <v>109</v>
      </c>
      <c r="F108" s="18" t="s">
        <v>356</v>
      </c>
      <c r="G108" s="23">
        <v>2020</v>
      </c>
      <c r="H108" s="11" t="s">
        <v>5</v>
      </c>
      <c r="I108" s="11" t="s">
        <v>129</v>
      </c>
      <c r="J108" s="11" t="s">
        <v>130</v>
      </c>
      <c r="K108" s="11" t="str">
        <f>IF(J108="","",IF(OR(J108="金奖",J108="特等奖"),"顶级成果",IF(OR(J108="银奖",J108="一等奖",J108="创业之星"),"高等级成果",IF(OR(J108="铜奖",J108="二等奖"),"中等级成果",IF(OR(J108="三等奖",J108="优秀结项",J108="合格结项"),"一般成果",IF(OR(J108="国家级立项",J108="省级立项",J108="校级立项"),"立项成果","参与成果"))))))</f>
        <v>立项成果</v>
      </c>
      <c r="L108" s="11" t="str">
        <f>IF(J108="","",IF(OR(J108="金奖",J108="银奖",J108="铜奖"),"金银铜体系",IF(OR(J108="特等奖",J108="一等奖",J108="二等奖",J108="三等奖"),"特一二三体系",IF(OR(J108="国家级立项",J108="省级立项",J108="校级立项"),"立项体系",IF(J108="创业之星","荣誉称号体系","其他")))))</f>
        <v>立项体系</v>
      </c>
      <c r="M108" s="11" t="str">
        <f>IF(J108="","",IF(OR(J108="入围奖",J108="优秀奖"),"是","是"))</f>
        <v>是</v>
      </c>
      <c r="N108" s="11"/>
      <c r="O108" s="11"/>
      <c r="P108" s="11"/>
      <c r="Q108" s="11"/>
      <c r="R108" s="11"/>
      <c r="S108" s="11"/>
      <c r="T108" s="11"/>
      <c r="U108" s="11"/>
      <c r="V108" s="11"/>
      <c r="W108" s="11"/>
      <c r="X108" s="11"/>
      <c r="Y108" s="11"/>
      <c r="Z108" s="11" t="s">
        <v>117</v>
      </c>
      <c r="AA108" s="11"/>
      <c r="AB108" s="11"/>
      <c r="AC108" s="11"/>
      <c r="AD108" s="22">
        <f ca="1">IF(A108="","",TODAY())</f>
        <v>46211</v>
      </c>
    </row>
    <row r="109" customHeight="1" spans="1:30">
      <c r="A109" s="11" t="s">
        <v>450</v>
      </c>
      <c r="B109" s="21">
        <v>2021</v>
      </c>
      <c r="C109" s="17" t="s">
        <v>451</v>
      </c>
      <c r="D109" s="17" t="s">
        <v>2</v>
      </c>
      <c r="E109" s="18" t="s">
        <v>135</v>
      </c>
      <c r="F109" s="18" t="s">
        <v>452</v>
      </c>
      <c r="G109" s="17" t="s">
        <v>453</v>
      </c>
      <c r="H109" s="11" t="s">
        <v>2</v>
      </c>
      <c r="I109" s="11" t="s">
        <v>68</v>
      </c>
      <c r="J109" s="11" t="s">
        <v>138</v>
      </c>
      <c r="K109" s="11" t="str">
        <f>IF(J109="","",IF(OR(J109="金奖",J109="特等奖"),"顶级成果",IF(OR(J109="银奖",J109="一等奖",J109="创业之星"),"高等级成果",IF(OR(J109="铜奖",J109="二等奖"),"中等级成果",IF(OR(J109="三等奖",J109="优秀结项",J109="合格结项"),"一般成果",IF(OR(J109="国家级立项",J109="省级立项",J109="校级立项"),"立项成果","参与成果"))))))</f>
        <v>高等级成果</v>
      </c>
      <c r="L109" s="11" t="str">
        <f>IF(J109="","",IF(OR(J109="金奖",J109="银奖",J109="铜奖"),"金银铜体系",IF(OR(J109="特等奖",J109="一等奖",J109="二等奖",J109="三等奖"),"特一二三体系",IF(OR(J109="国家级立项",J109="省级立项",J109="校级立项"),"立项体系",IF(J109="创业之星","荣誉称号体系","其他")))))</f>
        <v>金银铜体系</v>
      </c>
      <c r="M109" s="11" t="str">
        <f>IF(J109="","",IF(OR(J109="入围奖",J109="优秀奖"),"是","是"))</f>
        <v>是</v>
      </c>
      <c r="N109" s="11" t="s">
        <v>274</v>
      </c>
      <c r="O109" s="11"/>
      <c r="P109" s="17" t="s">
        <v>454</v>
      </c>
      <c r="Q109" s="11" t="s">
        <v>455</v>
      </c>
      <c r="R109" s="11"/>
      <c r="S109" s="11"/>
      <c r="T109" s="11"/>
      <c r="U109" s="11"/>
      <c r="V109" s="11" t="s">
        <v>72</v>
      </c>
      <c r="W109" s="11"/>
      <c r="X109" s="11"/>
      <c r="Y109" s="11"/>
      <c r="Z109" s="11" t="s">
        <v>82</v>
      </c>
      <c r="AA109" s="11"/>
      <c r="AB109" s="11"/>
      <c r="AC109" s="11"/>
      <c r="AD109" s="22">
        <f ca="1">IF(A109="","",TODAY())</f>
        <v>46211</v>
      </c>
    </row>
    <row r="110" customHeight="1" spans="1:30">
      <c r="A110" s="11" t="s">
        <v>456</v>
      </c>
      <c r="B110" s="21">
        <v>2021</v>
      </c>
      <c r="C110" s="17" t="s">
        <v>457</v>
      </c>
      <c r="D110" s="17" t="s">
        <v>2</v>
      </c>
      <c r="E110" s="18" t="s">
        <v>135</v>
      </c>
      <c r="F110" s="18" t="s">
        <v>452</v>
      </c>
      <c r="G110" s="17" t="s">
        <v>453</v>
      </c>
      <c r="H110" s="11" t="s">
        <v>2</v>
      </c>
      <c r="I110" s="11" t="s">
        <v>68</v>
      </c>
      <c r="J110" s="11" t="s">
        <v>149</v>
      </c>
      <c r="K110" s="11" t="str">
        <f>IF(J110="","",IF(OR(J110="金奖",J110="特等奖"),"顶级成果",IF(OR(J110="银奖",J110="一等奖",J110="创业之星"),"高等级成果",IF(OR(J110="铜奖",J110="二等奖"),"中等级成果",IF(OR(J110="三等奖",J110="优秀结项",J110="合格结项"),"一般成果",IF(OR(J110="国家级立项",J110="省级立项",J110="校级立项"),"立项成果","参与成果"))))))</f>
        <v>中等级成果</v>
      </c>
      <c r="L110" s="11" t="str">
        <f>IF(J110="","",IF(OR(J110="金奖",J110="银奖",J110="铜奖"),"金银铜体系",IF(OR(J110="特等奖",J110="一等奖",J110="二等奖",J110="三等奖"),"特一二三体系",IF(OR(J110="国家级立项",J110="省级立项",J110="校级立项"),"立项体系",IF(J110="创业之星","荣誉称号体系","其他")))))</f>
        <v>金银铜体系</v>
      </c>
      <c r="M110" s="11" t="str">
        <f>IF(J110="","",IF(OR(J110="入围奖",J110="优秀奖"),"是","是"))</f>
        <v>是</v>
      </c>
      <c r="N110" s="11" t="s">
        <v>278</v>
      </c>
      <c r="O110" s="11"/>
      <c r="P110" s="17" t="s">
        <v>458</v>
      </c>
      <c r="Q110" s="11" t="s">
        <v>459</v>
      </c>
      <c r="R110" s="11"/>
      <c r="S110" s="11"/>
      <c r="T110" s="11"/>
      <c r="U110" s="11"/>
      <c r="V110" s="11" t="s">
        <v>72</v>
      </c>
      <c r="W110" s="11"/>
      <c r="X110" s="11"/>
      <c r="Y110" s="11"/>
      <c r="Z110" s="11" t="s">
        <v>82</v>
      </c>
      <c r="AA110" s="11"/>
      <c r="AB110" s="11"/>
      <c r="AC110" s="11"/>
      <c r="AD110" s="22">
        <f ca="1">IF(A110="","",TODAY())</f>
        <v>46211</v>
      </c>
    </row>
    <row r="111" customHeight="1" spans="1:30">
      <c r="A111" s="11" t="s">
        <v>460</v>
      </c>
      <c r="B111" s="21">
        <v>2021</v>
      </c>
      <c r="C111" s="17" t="s">
        <v>461</v>
      </c>
      <c r="D111" s="17" t="s">
        <v>2</v>
      </c>
      <c r="E111" s="18" t="s">
        <v>135</v>
      </c>
      <c r="F111" s="18" t="s">
        <v>452</v>
      </c>
      <c r="G111" s="17" t="s">
        <v>453</v>
      </c>
      <c r="H111" s="11" t="s">
        <v>2</v>
      </c>
      <c r="I111" s="11" t="s">
        <v>68</v>
      </c>
      <c r="J111" s="11" t="s">
        <v>149</v>
      </c>
      <c r="K111" s="11" t="str">
        <f>IF(J111="","",IF(OR(J111="金奖",J111="特等奖"),"顶级成果",IF(OR(J111="银奖",J111="一等奖",J111="创业之星"),"高等级成果",IF(OR(J111="铜奖",J111="二等奖"),"中等级成果",IF(OR(J111="三等奖",J111="优秀结项",J111="合格结项"),"一般成果",IF(OR(J111="国家级立项",J111="省级立项",J111="校级立项"),"立项成果","参与成果"))))))</f>
        <v>中等级成果</v>
      </c>
      <c r="L111" s="11" t="str">
        <f>IF(J111="","",IF(OR(J111="金奖",J111="银奖",J111="铜奖"),"金银铜体系",IF(OR(J111="特等奖",J111="一等奖",J111="二等奖",J111="三等奖"),"特一二三体系",IF(OR(J111="国家级立项",J111="省级立项",J111="校级立项"),"立项体系",IF(J111="创业之星","荣誉称号体系","其他")))))</f>
        <v>金银铜体系</v>
      </c>
      <c r="M111" s="11" t="str">
        <f>IF(J111="","",IF(OR(J111="入围奖",J111="优秀奖"),"是","是"))</f>
        <v>是</v>
      </c>
      <c r="N111" s="11" t="s">
        <v>222</v>
      </c>
      <c r="O111" s="11"/>
      <c r="P111" s="17" t="s">
        <v>462</v>
      </c>
      <c r="Q111" s="11" t="s">
        <v>463</v>
      </c>
      <c r="R111" s="11"/>
      <c r="S111" s="11"/>
      <c r="T111" s="11"/>
      <c r="U111" s="11"/>
      <c r="V111" s="11"/>
      <c r="W111" s="11"/>
      <c r="X111" s="11"/>
      <c r="Y111" s="11"/>
      <c r="Z111" s="11" t="s">
        <v>82</v>
      </c>
      <c r="AA111" s="11"/>
      <c r="AB111" s="11"/>
      <c r="AC111" s="11"/>
      <c r="AD111" s="22">
        <f ca="1">IF(A111="","",TODAY())</f>
        <v>46211</v>
      </c>
    </row>
    <row r="112" customHeight="1" spans="1:30">
      <c r="A112" s="11" t="s">
        <v>464</v>
      </c>
      <c r="B112" s="21">
        <v>2021</v>
      </c>
      <c r="C112" s="17" t="s">
        <v>465</v>
      </c>
      <c r="D112" s="17" t="s">
        <v>2</v>
      </c>
      <c r="E112" s="18" t="s">
        <v>135</v>
      </c>
      <c r="F112" s="18" t="s">
        <v>452</v>
      </c>
      <c r="G112" s="17" t="s">
        <v>466</v>
      </c>
      <c r="H112" s="11" t="s">
        <v>2</v>
      </c>
      <c r="I112" s="11" t="s">
        <v>89</v>
      </c>
      <c r="J112" s="11" t="s">
        <v>138</v>
      </c>
      <c r="K112" s="11" t="str">
        <f>IF(J112="","",IF(OR(J112="金奖",J112="特等奖"),"顶级成果",IF(OR(J112="银奖",J112="一等奖",J112="创业之星"),"高等级成果",IF(OR(J112="铜奖",J112="二等奖"),"中等级成果",IF(OR(J112="三等奖",J112="优秀结项",J112="合格结项"),"一般成果",IF(OR(J112="国家级立项",J112="省级立项",J112="校级立项"),"立项成果","参与成果"))))))</f>
        <v>高等级成果</v>
      </c>
      <c r="L112" s="11" t="str">
        <f>IF(J112="","",IF(OR(J112="金奖",J112="银奖",J112="铜奖"),"金银铜体系",IF(OR(J112="特等奖",J112="一等奖",J112="二等奖",J112="三等奖"),"特一二三体系",IF(OR(J112="国家级立项",J112="省级立项",J112="校级立项"),"立项体系",IF(J112="创业之星","荣誉称号体系","其他")))))</f>
        <v>金银铜体系</v>
      </c>
      <c r="M112" s="11" t="str">
        <f>IF(J112="","",IF(OR(J112="入围奖",J112="优秀奖"),"是","是"))</f>
        <v>是</v>
      </c>
      <c r="N112" s="11" t="s">
        <v>285</v>
      </c>
      <c r="O112" s="11"/>
      <c r="P112" s="17" t="s">
        <v>467</v>
      </c>
      <c r="Q112" s="11" t="s">
        <v>468</v>
      </c>
      <c r="R112" s="11"/>
      <c r="S112" s="11"/>
      <c r="T112" s="11"/>
      <c r="U112" s="11"/>
      <c r="V112" s="11" t="s">
        <v>72</v>
      </c>
      <c r="W112" s="11"/>
      <c r="X112" s="11"/>
      <c r="Y112" s="11"/>
      <c r="Z112" s="11" t="s">
        <v>82</v>
      </c>
      <c r="AA112" s="11"/>
      <c r="AB112" s="11"/>
      <c r="AC112" s="11"/>
      <c r="AD112" s="22">
        <f ca="1">IF(A112="","",TODAY())</f>
        <v>46211</v>
      </c>
    </row>
    <row r="113" customHeight="1" spans="1:30">
      <c r="A113" s="11" t="s">
        <v>469</v>
      </c>
      <c r="B113" s="21">
        <v>2021</v>
      </c>
      <c r="C113" s="17" t="s">
        <v>470</v>
      </c>
      <c r="D113" s="17" t="s">
        <v>2</v>
      </c>
      <c r="E113" s="18" t="s">
        <v>65</v>
      </c>
      <c r="F113" s="18" t="s">
        <v>471</v>
      </c>
      <c r="G113" s="17" t="s">
        <v>472</v>
      </c>
      <c r="H113" s="11" t="s">
        <v>2</v>
      </c>
      <c r="I113" s="11" t="s">
        <v>68</v>
      </c>
      <c r="J113" s="11" t="s">
        <v>473</v>
      </c>
      <c r="K113" s="11" t="str">
        <f>IF(J113="","",IF(OR(J113="金奖",J113="特等奖"),"顶级成果",IF(OR(J113="银奖",J113="一等奖",J113="创业之星"),"高等级成果",IF(OR(J113="铜奖",J113="二等奖"),"中等级成果",IF(OR(J113="三等奖",J113="优秀结项",J113="合格结项"),"一般成果",IF(OR(J113="国家级立项",J113="省级立项",J113="校级立项"),"立项成果","参与成果"))))))</f>
        <v>顶级成果</v>
      </c>
      <c r="L113" s="11" t="str">
        <f>IF(J113="","",IF(OR(J113="金奖",J113="银奖",J113="铜奖"),"金银铜体系",IF(OR(J113="特等奖",J113="一等奖",J113="二等奖",J113="三等奖"),"特一二三体系",IF(OR(J113="国家级立项",J113="省级立项",J113="校级立项"),"立项体系",IF(J113="创业之星","荣誉称号体系","其他")))))</f>
        <v>特一二三体系</v>
      </c>
      <c r="M113" s="11" t="str">
        <f>IF(J113="","",IF(OR(J113="入围奖",J113="优秀奖"),"是","是"))</f>
        <v>是</v>
      </c>
      <c r="N113" s="11" t="s">
        <v>474</v>
      </c>
      <c r="O113" s="11"/>
      <c r="P113" s="17" t="s">
        <v>475</v>
      </c>
      <c r="Q113" s="11" t="s">
        <v>476</v>
      </c>
      <c r="R113" s="11"/>
      <c r="S113" s="11"/>
      <c r="T113" s="11"/>
      <c r="U113" s="11"/>
      <c r="V113" s="11" t="s">
        <v>72</v>
      </c>
      <c r="W113" s="11"/>
      <c r="X113" s="11"/>
      <c r="Y113" s="11"/>
      <c r="Z113" s="11" t="s">
        <v>82</v>
      </c>
      <c r="AA113" s="11"/>
      <c r="AB113" s="11"/>
      <c r="AC113" s="11"/>
      <c r="AD113" s="22">
        <f ca="1">IF(A113="","",TODAY())</f>
        <v>46211</v>
      </c>
    </row>
    <row r="114" customHeight="1" spans="1:30">
      <c r="A114" s="11" t="s">
        <v>477</v>
      </c>
      <c r="B114" s="21">
        <v>2021</v>
      </c>
      <c r="C114" s="17" t="s">
        <v>478</v>
      </c>
      <c r="D114" s="17" t="s">
        <v>2</v>
      </c>
      <c r="E114" s="18" t="s">
        <v>65</v>
      </c>
      <c r="F114" s="18" t="s">
        <v>471</v>
      </c>
      <c r="G114" s="17" t="s">
        <v>472</v>
      </c>
      <c r="H114" s="11" t="s">
        <v>2</v>
      </c>
      <c r="I114" s="11" t="s">
        <v>68</v>
      </c>
      <c r="J114" s="11" t="s">
        <v>69</v>
      </c>
      <c r="K114" s="11" t="str">
        <f>IF(J114="","",IF(OR(J114="金奖",J114="特等奖"),"顶级成果",IF(OR(J114="银奖",J114="一等奖",J114="创业之星"),"高等级成果",IF(OR(J114="铜奖",J114="二等奖"),"中等级成果",IF(OR(J114="三等奖",J114="优秀结项",J114="合格结项"),"一般成果",IF(OR(J114="国家级立项",J114="省级立项",J114="校级立项"),"立项成果","参与成果"))))))</f>
        <v>一般成果</v>
      </c>
      <c r="L114" s="11" t="str">
        <f>IF(J114="","",IF(OR(J114="金奖",J114="银奖",J114="铜奖"),"金银铜体系",IF(OR(J114="特等奖",J114="一等奖",J114="二等奖",J114="三等奖"),"特一二三体系",IF(OR(J114="国家级立项",J114="省级立项",J114="校级立项"),"立项体系",IF(J114="创业之星","荣誉称号体系","其他")))))</f>
        <v>特一二三体系</v>
      </c>
      <c r="M114" s="11" t="str">
        <f>IF(J114="","",IF(OR(J114="入围奖",J114="优秀奖"),"是","是"))</f>
        <v>是</v>
      </c>
      <c r="N114" s="11" t="s">
        <v>479</v>
      </c>
      <c r="O114" s="11"/>
      <c r="P114" s="17" t="s">
        <v>480</v>
      </c>
      <c r="Q114" s="11" t="s">
        <v>481</v>
      </c>
      <c r="R114" s="11"/>
      <c r="S114" s="11"/>
      <c r="T114" s="11"/>
      <c r="U114" s="11"/>
      <c r="V114" s="11" t="s">
        <v>72</v>
      </c>
      <c r="W114" s="11"/>
      <c r="X114" s="11"/>
      <c r="Y114" s="11"/>
      <c r="Z114" s="11" t="s">
        <v>82</v>
      </c>
      <c r="AA114" s="11"/>
      <c r="AB114" s="11"/>
      <c r="AC114" s="11"/>
      <c r="AD114" s="22">
        <f ca="1">IF(A114="","",TODAY())</f>
        <v>46211</v>
      </c>
    </row>
    <row r="115" customHeight="1" spans="1:30">
      <c r="A115" s="11" t="s">
        <v>482</v>
      </c>
      <c r="B115" s="21">
        <v>2021</v>
      </c>
      <c r="C115" s="17" t="s">
        <v>483</v>
      </c>
      <c r="D115" s="17" t="s">
        <v>2</v>
      </c>
      <c r="E115" s="18" t="s">
        <v>65</v>
      </c>
      <c r="F115" s="18" t="s">
        <v>471</v>
      </c>
      <c r="G115" s="17" t="s">
        <v>484</v>
      </c>
      <c r="H115" s="11" t="s">
        <v>2</v>
      </c>
      <c r="I115" s="11" t="s">
        <v>89</v>
      </c>
      <c r="J115" s="11" t="s">
        <v>90</v>
      </c>
      <c r="K115" s="11" t="str">
        <f>IF(J115="","",IF(OR(J115="金奖",J115="特等奖"),"顶级成果",IF(OR(J115="银奖",J115="一等奖",J115="创业之星"),"高等级成果",IF(OR(J115="铜奖",J115="二等奖"),"中等级成果",IF(OR(J115="三等奖",J115="优秀结项",J115="合格结项"),"一般成果",IF(OR(J115="国家级立项",J115="省级立项",J115="校级立项"),"立项成果","参与成果"))))))</f>
        <v>中等级成果</v>
      </c>
      <c r="L115" s="11" t="str">
        <f>IF(J115="","",IF(OR(J115="金奖",J115="银奖",J115="铜奖"),"金银铜体系",IF(OR(J115="特等奖",J115="一等奖",J115="二等奖",J115="三等奖"),"特一二三体系",IF(OR(J115="国家级立项",J115="省级立项",J115="校级立项"),"立项体系",IF(J115="创业之星","荣誉称号体系","其他")))))</f>
        <v>特一二三体系</v>
      </c>
      <c r="M115" s="11" t="str">
        <f>IF(J115="","",IF(OR(J115="入围奖",J115="优秀奖"),"是","是"))</f>
        <v>是</v>
      </c>
      <c r="N115" s="11" t="s">
        <v>485</v>
      </c>
      <c r="O115" s="11"/>
      <c r="P115" s="17" t="s">
        <v>486</v>
      </c>
      <c r="Q115" s="11" t="s">
        <v>487</v>
      </c>
      <c r="R115" s="11"/>
      <c r="S115" s="11"/>
      <c r="T115" s="11"/>
      <c r="U115" s="11"/>
      <c r="V115" s="11"/>
      <c r="W115" s="11"/>
      <c r="X115" s="11"/>
      <c r="Y115" s="11"/>
      <c r="Z115" s="11" t="s">
        <v>82</v>
      </c>
      <c r="AA115" s="11"/>
      <c r="AB115" s="11"/>
      <c r="AC115" s="11"/>
      <c r="AD115" s="22">
        <f ca="1">IF(A115="","",TODAY())</f>
        <v>46211</v>
      </c>
    </row>
    <row r="116" customHeight="1" spans="1:30">
      <c r="A116" s="11" t="s">
        <v>488</v>
      </c>
      <c r="B116" s="21">
        <v>2021</v>
      </c>
      <c r="C116" s="17" t="s">
        <v>489</v>
      </c>
      <c r="D116" s="17" t="s">
        <v>2</v>
      </c>
      <c r="E116" s="18" t="s">
        <v>65</v>
      </c>
      <c r="F116" s="18" t="s">
        <v>471</v>
      </c>
      <c r="G116" s="17" t="s">
        <v>484</v>
      </c>
      <c r="H116" s="11" t="s">
        <v>2</v>
      </c>
      <c r="I116" s="11" t="s">
        <v>89</v>
      </c>
      <c r="J116" s="11" t="s">
        <v>69</v>
      </c>
      <c r="K116" s="11" t="str">
        <f>IF(J116="","",IF(OR(J116="金奖",J116="特等奖"),"顶级成果",IF(OR(J116="银奖",J116="一等奖",J116="创业之星"),"高等级成果",IF(OR(J116="铜奖",J116="二等奖"),"中等级成果",IF(OR(J116="三等奖",J116="优秀结项",J116="合格结项"),"一般成果",IF(OR(J116="国家级立项",J116="省级立项",J116="校级立项"),"立项成果","参与成果"))))))</f>
        <v>一般成果</v>
      </c>
      <c r="L116" s="11" t="str">
        <f>IF(J116="","",IF(OR(J116="金奖",J116="银奖",J116="铜奖"),"金银铜体系",IF(OR(J116="特等奖",J116="一等奖",J116="二等奖",J116="三等奖"),"特一二三体系",IF(OR(J116="国家级立项",J116="省级立项",J116="校级立项"),"立项体系",IF(J116="创业之星","荣誉称号体系","其他")))))</f>
        <v>特一二三体系</v>
      </c>
      <c r="M116" s="11" t="str">
        <f>IF(J116="","",IF(OR(J116="入围奖",J116="优秀奖"),"是","是"))</f>
        <v>是</v>
      </c>
      <c r="N116" s="11" t="s">
        <v>490</v>
      </c>
      <c r="O116" s="11"/>
      <c r="P116" s="17" t="s">
        <v>491</v>
      </c>
      <c r="Q116" s="11" t="s">
        <v>76</v>
      </c>
      <c r="R116" s="11"/>
      <c r="S116" s="11"/>
      <c r="T116" s="11"/>
      <c r="U116" s="11"/>
      <c r="V116" s="11" t="s">
        <v>72</v>
      </c>
      <c r="W116" s="11"/>
      <c r="X116" s="11"/>
      <c r="Y116" s="11"/>
      <c r="Z116" s="11" t="s">
        <v>82</v>
      </c>
      <c r="AA116" s="11"/>
      <c r="AB116" s="11"/>
      <c r="AC116" s="11"/>
      <c r="AD116" s="22">
        <f ca="1">IF(A116="","",TODAY())</f>
        <v>46211</v>
      </c>
    </row>
    <row r="117" customHeight="1" spans="1:30">
      <c r="A117" s="11" t="s">
        <v>492</v>
      </c>
      <c r="B117" s="21">
        <v>2021</v>
      </c>
      <c r="C117" s="17" t="s">
        <v>493</v>
      </c>
      <c r="D117" s="17" t="s">
        <v>2</v>
      </c>
      <c r="E117" s="18" t="s">
        <v>65</v>
      </c>
      <c r="F117" s="18" t="s">
        <v>471</v>
      </c>
      <c r="G117" s="17" t="s">
        <v>484</v>
      </c>
      <c r="H117" s="11" t="s">
        <v>2</v>
      </c>
      <c r="I117" s="11" t="s">
        <v>89</v>
      </c>
      <c r="J117" s="11" t="s">
        <v>69</v>
      </c>
      <c r="K117" s="11" t="str">
        <f>IF(J117="","",IF(OR(J117="金奖",J117="特等奖"),"顶级成果",IF(OR(J117="银奖",J117="一等奖",J117="创业之星"),"高等级成果",IF(OR(J117="铜奖",J117="二等奖"),"中等级成果",IF(OR(J117="三等奖",J117="优秀结项",J117="合格结项"),"一般成果",IF(OR(J117="国家级立项",J117="省级立项",J117="校级立项"),"立项成果","参与成果"))))))</f>
        <v>一般成果</v>
      </c>
      <c r="L117" s="11" t="str">
        <f>IF(J117="","",IF(OR(J117="金奖",J117="银奖",J117="铜奖"),"金银铜体系",IF(OR(J117="特等奖",J117="一等奖",J117="二等奖",J117="三等奖"),"特一二三体系",IF(OR(J117="国家级立项",J117="省级立项",J117="校级立项"),"立项体系",IF(J117="创业之星","荣誉称号体系","其他")))))</f>
        <v>特一二三体系</v>
      </c>
      <c r="M117" s="11" t="str">
        <f>IF(J117="","",IF(OR(J117="入围奖",J117="优秀奖"),"是","是"))</f>
        <v>是</v>
      </c>
      <c r="N117" s="11" t="s">
        <v>494</v>
      </c>
      <c r="O117" s="11"/>
      <c r="P117" s="17" t="s">
        <v>495</v>
      </c>
      <c r="R117" s="11"/>
      <c r="S117" s="11"/>
      <c r="T117" s="11"/>
      <c r="U117" s="11"/>
      <c r="V117" s="11"/>
      <c r="W117" s="11"/>
      <c r="X117" s="11"/>
      <c r="Y117" s="11"/>
      <c r="Z117" s="11" t="s">
        <v>82</v>
      </c>
      <c r="AA117" s="11"/>
      <c r="AB117" s="11"/>
      <c r="AC117" s="11"/>
      <c r="AD117" s="22">
        <f ca="1">IF(A117="","",TODAY())</f>
        <v>46211</v>
      </c>
    </row>
    <row r="118" customHeight="1" spans="1:30">
      <c r="A118" s="11" t="s">
        <v>496</v>
      </c>
      <c r="B118" s="21">
        <v>2021</v>
      </c>
      <c r="C118" s="17" t="s">
        <v>497</v>
      </c>
      <c r="D118" s="17" t="s">
        <v>31</v>
      </c>
      <c r="E118" s="18" t="s">
        <v>213</v>
      </c>
      <c r="F118" s="18" t="s">
        <v>498</v>
      </c>
      <c r="G118" s="17" t="s">
        <v>499</v>
      </c>
      <c r="H118" s="11" t="s">
        <v>31</v>
      </c>
      <c r="I118" s="11" t="s">
        <v>68</v>
      </c>
      <c r="J118" s="11" t="s">
        <v>4</v>
      </c>
      <c r="K118" s="11" t="s">
        <v>70</v>
      </c>
      <c r="L118" s="11" t="s">
        <v>219</v>
      </c>
      <c r="M118" s="11" t="s">
        <v>72</v>
      </c>
      <c r="N118" s="17" t="s">
        <v>301</v>
      </c>
      <c r="O118" s="11"/>
      <c r="P118" s="11"/>
      <c r="Q118" s="11"/>
      <c r="R118" s="11"/>
      <c r="S118" s="11"/>
      <c r="T118" s="11"/>
      <c r="U118" s="11"/>
      <c r="V118" s="11"/>
      <c r="W118" s="11"/>
      <c r="X118" s="11"/>
      <c r="Y118" s="11"/>
      <c r="Z118" s="11" t="s">
        <v>82</v>
      </c>
      <c r="AA118" s="11"/>
      <c r="AB118" s="11"/>
      <c r="AC118" s="11"/>
      <c r="AD118" s="22">
        <f ca="1">IF(A118="","",TODAY())</f>
        <v>46211</v>
      </c>
    </row>
    <row r="119" customHeight="1" spans="1:30">
      <c r="A119" s="11" t="s">
        <v>500</v>
      </c>
      <c r="B119" s="21">
        <v>2021</v>
      </c>
      <c r="C119" s="17" t="s">
        <v>501</v>
      </c>
      <c r="D119" s="17" t="s">
        <v>3</v>
      </c>
      <c r="E119" s="18" t="s">
        <v>502</v>
      </c>
      <c r="F119" s="18" t="s">
        <v>503</v>
      </c>
      <c r="G119" s="17" t="s">
        <v>504</v>
      </c>
      <c r="H119" s="11" t="s">
        <v>3</v>
      </c>
      <c r="I119" s="11" t="s">
        <v>68</v>
      </c>
      <c r="J119" s="11" t="s">
        <v>69</v>
      </c>
      <c r="K119" s="11" t="s">
        <v>99</v>
      </c>
      <c r="L119" s="11" t="s">
        <v>71</v>
      </c>
      <c r="M119" s="11" t="s">
        <v>72</v>
      </c>
      <c r="N119" s="17" t="s">
        <v>278</v>
      </c>
      <c r="O119" s="11"/>
      <c r="P119" s="11" t="s">
        <v>505</v>
      </c>
      <c r="Q119" s="11" t="s">
        <v>76</v>
      </c>
      <c r="R119" s="11"/>
      <c r="S119" s="11"/>
      <c r="T119" s="11"/>
      <c r="U119" s="11"/>
      <c r="V119" s="11"/>
      <c r="W119" s="11"/>
      <c r="X119" s="11"/>
      <c r="Y119" s="11"/>
      <c r="Z119" s="11"/>
      <c r="AA119" s="11"/>
      <c r="AB119" s="11"/>
      <c r="AC119" s="11"/>
      <c r="AD119" s="22">
        <v>46196</v>
      </c>
    </row>
    <row r="120" customHeight="1" spans="1:30">
      <c r="A120" s="11" t="s">
        <v>506</v>
      </c>
      <c r="B120" s="21">
        <v>2021</v>
      </c>
      <c r="C120" s="17" t="s">
        <v>507</v>
      </c>
      <c r="D120" s="17" t="s">
        <v>3</v>
      </c>
      <c r="E120" s="18" t="s">
        <v>502</v>
      </c>
      <c r="F120" s="18" t="s">
        <v>503</v>
      </c>
      <c r="G120" s="17" t="s">
        <v>504</v>
      </c>
      <c r="H120" s="11" t="s">
        <v>3</v>
      </c>
      <c r="I120" s="11" t="s">
        <v>68</v>
      </c>
      <c r="J120" s="11" t="s">
        <v>69</v>
      </c>
      <c r="K120" s="11" t="s">
        <v>99</v>
      </c>
      <c r="L120" s="11" t="s">
        <v>71</v>
      </c>
      <c r="M120" s="11" t="s">
        <v>72</v>
      </c>
      <c r="N120" s="17" t="s">
        <v>274</v>
      </c>
      <c r="O120" s="11"/>
      <c r="P120" s="11" t="s">
        <v>508</v>
      </c>
      <c r="Q120" s="11" t="s">
        <v>509</v>
      </c>
      <c r="R120" s="11"/>
      <c r="S120" s="11"/>
      <c r="T120" s="11"/>
      <c r="U120" s="11"/>
      <c r="V120" s="11"/>
      <c r="W120" s="11"/>
      <c r="X120" s="11"/>
      <c r="Y120" s="11"/>
      <c r="Z120" s="11"/>
      <c r="AA120" s="11"/>
      <c r="AB120" s="11"/>
      <c r="AC120" s="11"/>
      <c r="AD120" s="22">
        <v>46196</v>
      </c>
    </row>
    <row r="121" customHeight="1" spans="1:30">
      <c r="A121" s="11" t="s">
        <v>510</v>
      </c>
      <c r="B121" s="21">
        <v>2021</v>
      </c>
      <c r="C121" s="17" t="s">
        <v>511</v>
      </c>
      <c r="D121" s="17" t="s">
        <v>3</v>
      </c>
      <c r="E121" s="18" t="s">
        <v>348</v>
      </c>
      <c r="F121" s="18" t="s">
        <v>512</v>
      </c>
      <c r="G121" s="17" t="s">
        <v>513</v>
      </c>
      <c r="H121" s="11" t="s">
        <v>3</v>
      </c>
      <c r="I121" s="11" t="s">
        <v>89</v>
      </c>
      <c r="J121" s="11" t="s">
        <v>90</v>
      </c>
      <c r="K121" s="11" t="s">
        <v>91</v>
      </c>
      <c r="L121" s="11" t="s">
        <v>71</v>
      </c>
      <c r="M121" s="11" t="s">
        <v>72</v>
      </c>
      <c r="N121" s="17" t="s">
        <v>514</v>
      </c>
      <c r="O121" s="11"/>
      <c r="P121" s="11" t="s">
        <v>515</v>
      </c>
      <c r="Q121" s="11" t="s">
        <v>516</v>
      </c>
      <c r="R121" s="11"/>
      <c r="S121" s="11"/>
      <c r="T121" s="11"/>
      <c r="U121" s="11"/>
      <c r="V121" s="11"/>
      <c r="W121" s="11"/>
      <c r="X121" s="11"/>
      <c r="Y121" s="11"/>
      <c r="Z121" s="11"/>
      <c r="AA121" s="11"/>
      <c r="AB121" s="11"/>
      <c r="AC121" s="11"/>
      <c r="AD121" s="22">
        <v>46196</v>
      </c>
    </row>
    <row r="122" customHeight="1" spans="1:30">
      <c r="A122" s="11" t="s">
        <v>517</v>
      </c>
      <c r="B122" s="21">
        <v>2021</v>
      </c>
      <c r="C122" s="17" t="s">
        <v>518</v>
      </c>
      <c r="D122" s="17" t="s">
        <v>3</v>
      </c>
      <c r="E122" s="18" t="s">
        <v>348</v>
      </c>
      <c r="F122" s="18" t="s">
        <v>512</v>
      </c>
      <c r="G122" s="17" t="s">
        <v>513</v>
      </c>
      <c r="H122" s="11" t="s">
        <v>3</v>
      </c>
      <c r="I122" s="11" t="s">
        <v>89</v>
      </c>
      <c r="J122" s="11" t="s">
        <v>69</v>
      </c>
      <c r="K122" s="11" t="s">
        <v>99</v>
      </c>
      <c r="L122" s="11" t="s">
        <v>71</v>
      </c>
      <c r="M122" s="11" t="s">
        <v>72</v>
      </c>
      <c r="N122" s="17" t="s">
        <v>519</v>
      </c>
      <c r="O122" s="11"/>
      <c r="P122" s="11" t="s">
        <v>520</v>
      </c>
      <c r="Q122" s="11" t="s">
        <v>521</v>
      </c>
      <c r="R122" s="11"/>
      <c r="S122" s="11"/>
      <c r="T122" s="11"/>
      <c r="U122" s="11"/>
      <c r="V122" s="11"/>
      <c r="W122" s="11"/>
      <c r="X122" s="11"/>
      <c r="Y122" s="11"/>
      <c r="Z122" s="11"/>
      <c r="AA122" s="11"/>
      <c r="AB122" s="11"/>
      <c r="AC122" s="11"/>
      <c r="AD122" s="22">
        <v>46196</v>
      </c>
    </row>
    <row r="123" customHeight="1" spans="1:30">
      <c r="A123" s="11" t="s">
        <v>522</v>
      </c>
      <c r="B123" s="21">
        <v>2021</v>
      </c>
      <c r="C123" s="17" t="s">
        <v>523</v>
      </c>
      <c r="D123" s="17" t="s">
        <v>3</v>
      </c>
      <c r="E123" s="18" t="s">
        <v>524</v>
      </c>
      <c r="F123" s="18" t="s">
        <v>525</v>
      </c>
      <c r="G123" s="17" t="s">
        <v>526</v>
      </c>
      <c r="H123" s="11" t="s">
        <v>3</v>
      </c>
      <c r="I123" s="11" t="s">
        <v>68</v>
      </c>
      <c r="J123" s="11" t="s">
        <v>90</v>
      </c>
      <c r="K123" s="11" t="s">
        <v>91</v>
      </c>
      <c r="L123" s="11" t="s">
        <v>71</v>
      </c>
      <c r="M123" s="11" t="s">
        <v>72</v>
      </c>
      <c r="N123" s="17" t="s">
        <v>527</v>
      </c>
      <c r="O123" s="11"/>
      <c r="P123" s="11" t="s">
        <v>528</v>
      </c>
      <c r="Q123" s="11" t="s">
        <v>529</v>
      </c>
      <c r="R123" s="11"/>
      <c r="S123" s="11"/>
      <c r="T123" s="11"/>
      <c r="U123" s="11"/>
      <c r="V123" s="11"/>
      <c r="W123" s="11"/>
      <c r="X123" s="11"/>
      <c r="Y123" s="11"/>
      <c r="Z123" s="11"/>
      <c r="AA123" s="11"/>
      <c r="AB123" s="11"/>
      <c r="AC123" s="11"/>
      <c r="AD123" s="22">
        <v>46196</v>
      </c>
    </row>
    <row r="124" customHeight="1" spans="1:30">
      <c r="A124" s="11" t="s">
        <v>530</v>
      </c>
      <c r="B124" s="21">
        <v>2021</v>
      </c>
      <c r="C124" s="17" t="s">
        <v>531</v>
      </c>
      <c r="D124" s="17" t="s">
        <v>3</v>
      </c>
      <c r="E124" s="18" t="s">
        <v>524</v>
      </c>
      <c r="F124" s="18" t="s">
        <v>525</v>
      </c>
      <c r="G124" s="17" t="s">
        <v>526</v>
      </c>
      <c r="H124" s="11" t="s">
        <v>3</v>
      </c>
      <c r="I124" s="11" t="s">
        <v>68</v>
      </c>
      <c r="J124" s="11" t="s">
        <v>69</v>
      </c>
      <c r="K124" s="11" t="s">
        <v>99</v>
      </c>
      <c r="L124" s="11" t="s">
        <v>71</v>
      </c>
      <c r="M124" s="11" t="s">
        <v>72</v>
      </c>
      <c r="N124" s="17" t="s">
        <v>532</v>
      </c>
      <c r="O124" s="11"/>
      <c r="P124" s="11" t="s">
        <v>533</v>
      </c>
      <c r="Q124" s="11" t="s">
        <v>534</v>
      </c>
      <c r="R124" s="11"/>
      <c r="S124" s="11"/>
      <c r="T124" s="11"/>
      <c r="U124" s="11"/>
      <c r="V124" s="11"/>
      <c r="W124" s="11"/>
      <c r="X124" s="11"/>
      <c r="Y124" s="11"/>
      <c r="Z124" s="11"/>
      <c r="AA124" s="11"/>
      <c r="AB124" s="11"/>
      <c r="AC124" s="11"/>
      <c r="AD124" s="22">
        <v>46196</v>
      </c>
    </row>
    <row r="125" customHeight="1" spans="1:30">
      <c r="A125" s="11" t="s">
        <v>535</v>
      </c>
      <c r="B125" s="21">
        <v>2021</v>
      </c>
      <c r="C125" s="17" t="s">
        <v>536</v>
      </c>
      <c r="D125" s="17" t="s">
        <v>3</v>
      </c>
      <c r="E125" s="18" t="s">
        <v>524</v>
      </c>
      <c r="F125" s="18" t="s">
        <v>525</v>
      </c>
      <c r="G125" s="17" t="s">
        <v>526</v>
      </c>
      <c r="H125" s="11" t="s">
        <v>3</v>
      </c>
      <c r="I125" s="11" t="s">
        <v>68</v>
      </c>
      <c r="J125" s="11" t="s">
        <v>69</v>
      </c>
      <c r="K125" s="11" t="s">
        <v>99</v>
      </c>
      <c r="L125" s="11" t="s">
        <v>71</v>
      </c>
      <c r="M125" s="11" t="s">
        <v>72</v>
      </c>
      <c r="N125" s="17" t="s">
        <v>537</v>
      </c>
      <c r="O125" s="11"/>
      <c r="P125" s="11" t="s">
        <v>538</v>
      </c>
      <c r="Q125" s="11" t="s">
        <v>539</v>
      </c>
      <c r="R125" s="11"/>
      <c r="S125" s="11"/>
      <c r="T125" s="11"/>
      <c r="U125" s="11"/>
      <c r="V125" s="11"/>
      <c r="W125" s="11"/>
      <c r="X125" s="11"/>
      <c r="Y125" s="11"/>
      <c r="Z125" s="11"/>
      <c r="AA125" s="11"/>
      <c r="AB125" s="11"/>
      <c r="AC125" s="11"/>
      <c r="AD125" s="22">
        <v>46196</v>
      </c>
    </row>
    <row r="126" customHeight="1" spans="1:30">
      <c r="A126" s="11" t="s">
        <v>540</v>
      </c>
      <c r="B126" s="21">
        <v>2021</v>
      </c>
      <c r="C126" s="17" t="s">
        <v>541</v>
      </c>
      <c r="D126" s="17" t="s">
        <v>3</v>
      </c>
      <c r="E126" s="18" t="s">
        <v>524</v>
      </c>
      <c r="F126" s="18" t="s">
        <v>525</v>
      </c>
      <c r="G126" s="17" t="s">
        <v>526</v>
      </c>
      <c r="H126" s="11" t="s">
        <v>3</v>
      </c>
      <c r="I126" s="11" t="s">
        <v>68</v>
      </c>
      <c r="J126" s="11" t="s">
        <v>69</v>
      </c>
      <c r="K126" s="11" t="s">
        <v>99</v>
      </c>
      <c r="L126" s="11" t="s">
        <v>71</v>
      </c>
      <c r="M126" s="11" t="s">
        <v>72</v>
      </c>
      <c r="N126" s="17" t="s">
        <v>542</v>
      </c>
      <c r="O126" s="11"/>
      <c r="P126" s="11" t="s">
        <v>543</v>
      </c>
      <c r="Q126" s="11" t="s">
        <v>544</v>
      </c>
      <c r="R126" s="11"/>
      <c r="S126" s="11"/>
      <c r="T126" s="11"/>
      <c r="U126" s="11"/>
      <c r="V126" s="11"/>
      <c r="W126" s="11"/>
      <c r="X126" s="11"/>
      <c r="Y126" s="11"/>
      <c r="Z126" s="11"/>
      <c r="AA126" s="11"/>
      <c r="AB126" s="11"/>
      <c r="AC126" s="11"/>
      <c r="AD126" s="22">
        <v>46196</v>
      </c>
    </row>
    <row r="127" customHeight="1" spans="1:30">
      <c r="A127" s="11" t="s">
        <v>545</v>
      </c>
      <c r="B127" s="21">
        <v>2021</v>
      </c>
      <c r="C127" s="17" t="s">
        <v>546</v>
      </c>
      <c r="D127" s="17" t="s">
        <v>5</v>
      </c>
      <c r="E127" s="18" t="s">
        <v>109</v>
      </c>
      <c r="F127" s="18" t="s">
        <v>547</v>
      </c>
      <c r="G127" s="23">
        <v>2021</v>
      </c>
      <c r="H127" s="11" t="s">
        <v>5</v>
      </c>
      <c r="I127" s="11" t="s">
        <v>68</v>
      </c>
      <c r="J127" s="11" t="s">
        <v>111</v>
      </c>
      <c r="K127" s="11" t="str">
        <f>IF(J127="","",IF(OR(J127="金奖",J127="特等奖"),"顶级成果",IF(OR(J127="银奖",J127="一等奖",J127="创业之星"),"高等级成果",IF(OR(J127="铜奖",J127="二等奖"),"中等级成果",IF(OR(J127="三等奖",J127="优秀结项",J127="合格结项"),"一般成果",IF(OR(J127="国家级立项",J127="省级立项",J127="校级立项"),"立项成果","参与成果"))))))</f>
        <v>立项成果</v>
      </c>
      <c r="L127" s="11" t="str">
        <f>IF(J127="","",IF(OR(J127="金奖",J127="银奖",J127="铜奖"),"金银铜体系",IF(OR(J127="特等奖",J127="一等奖",J127="二等奖",J127="三等奖"),"特一二三体系",IF(OR(J127="国家级立项",J127="省级立项",J127="校级立项"),"立项体系",IF(J127="创业之星","荣誉称号体系","其他")))))</f>
        <v>立项体系</v>
      </c>
      <c r="M127" s="11" t="str">
        <f>IF(J127="","",IF(OR(J127="入围奖",J127="优秀奖"),"是","是"))</f>
        <v>是</v>
      </c>
      <c r="N127" s="11" t="s">
        <v>548</v>
      </c>
      <c r="O127" s="11"/>
      <c r="P127" s="17" t="s">
        <v>549</v>
      </c>
      <c r="Q127" s="11" t="s">
        <v>76</v>
      </c>
      <c r="R127" s="11"/>
      <c r="S127" s="11"/>
      <c r="T127" s="11"/>
      <c r="U127" s="11"/>
      <c r="V127" s="11"/>
      <c r="W127" s="11"/>
      <c r="X127" s="11"/>
      <c r="Y127" s="11"/>
      <c r="Z127" s="11" t="s">
        <v>117</v>
      </c>
      <c r="AA127" s="11"/>
      <c r="AB127" s="11"/>
      <c r="AC127" s="11"/>
      <c r="AD127" s="22">
        <f ca="1">IF(A127="","",TODAY())</f>
        <v>46211</v>
      </c>
    </row>
    <row r="128" customHeight="1" spans="1:30">
      <c r="A128" s="11" t="s">
        <v>550</v>
      </c>
      <c r="B128" s="21">
        <v>2021</v>
      </c>
      <c r="C128" s="17" t="s">
        <v>551</v>
      </c>
      <c r="D128" s="17" t="s">
        <v>5</v>
      </c>
      <c r="E128" s="18" t="s">
        <v>109</v>
      </c>
      <c r="F128" s="18" t="s">
        <v>547</v>
      </c>
      <c r="G128" s="23">
        <v>2021</v>
      </c>
      <c r="H128" s="11" t="s">
        <v>5</v>
      </c>
      <c r="I128" s="11" t="s">
        <v>68</v>
      </c>
      <c r="J128" s="11" t="s">
        <v>111</v>
      </c>
      <c r="K128" s="11" t="str">
        <f>IF(J128="","",IF(OR(J128="金奖",J128="特等奖"),"顶级成果",IF(OR(J128="银奖",J128="一等奖",J128="创业之星"),"高等级成果",IF(OR(J128="铜奖",J128="二等奖"),"中等级成果",IF(OR(J128="三等奖",J128="优秀结项",J128="合格结项"),"一般成果",IF(OR(J128="国家级立项",J128="省级立项",J128="校级立项"),"立项成果","参与成果"))))))</f>
        <v>立项成果</v>
      </c>
      <c r="L128" s="11" t="str">
        <f>IF(J128="","",IF(OR(J128="金奖",J128="银奖",J128="铜奖"),"金银铜体系",IF(OR(J128="特等奖",J128="一等奖",J128="二等奖",J128="三等奖"),"特一二三体系",IF(OR(J128="国家级立项",J128="省级立项",J128="校级立项"),"立项体系",IF(J128="创业之星","荣誉称号体系","其他")))))</f>
        <v>立项体系</v>
      </c>
      <c r="M128" s="11" t="str">
        <f>IF(J128="","",IF(OR(J128="入围奖",J128="优秀奖"),"是","是"))</f>
        <v>是</v>
      </c>
      <c r="N128" s="11" t="s">
        <v>552</v>
      </c>
      <c r="O128" s="11"/>
      <c r="P128" s="17" t="s">
        <v>553</v>
      </c>
      <c r="Q128" s="11" t="s">
        <v>554</v>
      </c>
      <c r="R128" s="11"/>
      <c r="S128" s="11"/>
      <c r="T128" s="11"/>
      <c r="U128" s="11"/>
      <c r="V128" s="11"/>
      <c r="W128" s="11" t="s">
        <v>72</v>
      </c>
      <c r="X128" s="11"/>
      <c r="Y128" s="11"/>
      <c r="Z128" s="11" t="s">
        <v>117</v>
      </c>
      <c r="AA128" s="11"/>
      <c r="AB128" s="11"/>
      <c r="AC128" s="11"/>
      <c r="AD128" s="22">
        <f ca="1">IF(A128="","",TODAY())</f>
        <v>46211</v>
      </c>
    </row>
    <row r="129" customHeight="1" spans="1:30">
      <c r="A129" s="11" t="s">
        <v>555</v>
      </c>
      <c r="B129" s="21">
        <v>2021</v>
      </c>
      <c r="C129" s="17" t="s">
        <v>556</v>
      </c>
      <c r="D129" s="17" t="s">
        <v>5</v>
      </c>
      <c r="E129" s="18" t="s">
        <v>109</v>
      </c>
      <c r="F129" s="18" t="s">
        <v>547</v>
      </c>
      <c r="G129" s="23">
        <v>2021</v>
      </c>
      <c r="H129" s="11" t="s">
        <v>5</v>
      </c>
      <c r="I129" s="11" t="s">
        <v>68</v>
      </c>
      <c r="J129" s="11" t="s">
        <v>111</v>
      </c>
      <c r="K129" s="11" t="str">
        <f>IF(J129="","",IF(OR(J129="金奖",J129="特等奖"),"顶级成果",IF(OR(J129="银奖",J129="一等奖",J129="创业之星"),"高等级成果",IF(OR(J129="铜奖",J129="二等奖"),"中等级成果",IF(OR(J129="三等奖",J129="优秀结项",J129="合格结项"),"一般成果",IF(OR(J129="国家级立项",J129="省级立项",J129="校级立项"),"立项成果","参与成果"))))))</f>
        <v>立项成果</v>
      </c>
      <c r="L129" s="11" t="str">
        <f>IF(J129="","",IF(OR(J129="金奖",J129="银奖",J129="铜奖"),"金银铜体系",IF(OR(J129="特等奖",J129="一等奖",J129="二等奖",J129="三等奖"),"特一二三体系",IF(OR(J129="国家级立项",J129="省级立项",J129="校级立项"),"立项体系",IF(J129="创业之星","荣誉称号体系","其他")))))</f>
        <v>立项体系</v>
      </c>
      <c r="M129" s="11" t="str">
        <f>IF(J129="","",IF(OR(J129="入围奖",J129="优秀奖"),"是","是"))</f>
        <v>是</v>
      </c>
      <c r="N129" s="11" t="s">
        <v>557</v>
      </c>
      <c r="O129" s="11"/>
      <c r="P129" s="17" t="s">
        <v>558</v>
      </c>
      <c r="Q129" s="11" t="s">
        <v>559</v>
      </c>
      <c r="R129" s="11"/>
      <c r="S129" s="11"/>
      <c r="T129" s="11"/>
      <c r="U129" s="11"/>
      <c r="V129" s="11"/>
      <c r="W129" s="11"/>
      <c r="X129" s="11"/>
      <c r="Y129" s="11"/>
      <c r="Z129" s="11" t="s">
        <v>117</v>
      </c>
      <c r="AA129" s="11"/>
      <c r="AB129" s="11"/>
      <c r="AC129" s="11"/>
      <c r="AD129" s="22">
        <f ca="1">IF(A129="","",TODAY())</f>
        <v>46211</v>
      </c>
    </row>
    <row r="130" customHeight="1" spans="1:30">
      <c r="A130" s="11" t="s">
        <v>560</v>
      </c>
      <c r="B130" s="21">
        <v>2021</v>
      </c>
      <c r="C130" s="17" t="s">
        <v>561</v>
      </c>
      <c r="D130" s="17" t="s">
        <v>5</v>
      </c>
      <c r="E130" s="18" t="s">
        <v>109</v>
      </c>
      <c r="F130" s="18" t="s">
        <v>547</v>
      </c>
      <c r="G130" s="23">
        <v>2021</v>
      </c>
      <c r="H130" s="11" t="s">
        <v>5</v>
      </c>
      <c r="I130" s="11" t="s">
        <v>68</v>
      </c>
      <c r="J130" s="11" t="s">
        <v>111</v>
      </c>
      <c r="K130" s="11" t="str">
        <f>IF(J130="","",IF(OR(J130="金奖",J130="特等奖"),"顶级成果",IF(OR(J130="银奖",J130="一等奖",J130="创业之星"),"高等级成果",IF(OR(J130="铜奖",J130="二等奖"),"中等级成果",IF(OR(J130="三等奖",J130="优秀结项",J130="合格结项"),"一般成果",IF(OR(J130="国家级立项",J130="省级立项",J130="校级立项"),"立项成果","参与成果"))))))</f>
        <v>立项成果</v>
      </c>
      <c r="L130" s="11" t="str">
        <f>IF(J130="","",IF(OR(J130="金奖",J130="银奖",J130="铜奖"),"金银铜体系",IF(OR(J130="特等奖",J130="一等奖",J130="二等奖",J130="三等奖"),"特一二三体系",IF(OR(J130="国家级立项",J130="省级立项",J130="校级立项"),"立项体系",IF(J130="创业之星","荣誉称号体系","其他")))))</f>
        <v>立项体系</v>
      </c>
      <c r="M130" s="11" t="str">
        <f>IF(J130="","",IF(OR(J130="入围奖",J130="优秀奖"),"是","是"))</f>
        <v>是</v>
      </c>
      <c r="N130" s="11" t="s">
        <v>485</v>
      </c>
      <c r="O130" s="11"/>
      <c r="P130" s="17" t="s">
        <v>562</v>
      </c>
      <c r="Q130" s="11" t="s">
        <v>563</v>
      </c>
      <c r="R130" s="11"/>
      <c r="S130" s="11"/>
      <c r="T130" s="11"/>
      <c r="U130" s="11"/>
      <c r="V130" s="11"/>
      <c r="W130" s="11" t="s">
        <v>72</v>
      </c>
      <c r="X130" s="11"/>
      <c r="Y130" s="11"/>
      <c r="Z130" s="11" t="s">
        <v>117</v>
      </c>
      <c r="AA130" s="11"/>
      <c r="AB130" s="11"/>
      <c r="AC130" s="11"/>
      <c r="AD130" s="22">
        <f ca="1">IF(A130="","",TODAY())</f>
        <v>46211</v>
      </c>
    </row>
    <row r="131" customHeight="1" spans="1:30">
      <c r="A131" s="11" t="s">
        <v>564</v>
      </c>
      <c r="B131" s="21">
        <v>2021</v>
      </c>
      <c r="C131" s="17" t="s">
        <v>565</v>
      </c>
      <c r="D131" s="17" t="s">
        <v>5</v>
      </c>
      <c r="E131" s="18" t="s">
        <v>109</v>
      </c>
      <c r="F131" s="18" t="s">
        <v>547</v>
      </c>
      <c r="G131" s="23">
        <v>2021</v>
      </c>
      <c r="H131" s="11" t="s">
        <v>5</v>
      </c>
      <c r="I131" s="11" t="s">
        <v>68</v>
      </c>
      <c r="J131" s="11" t="s">
        <v>111</v>
      </c>
      <c r="K131" s="11" t="str">
        <f>IF(J131="","",IF(OR(J131="金奖",J131="特等奖"),"顶级成果",IF(OR(J131="银奖",J131="一等奖",J131="创业之星"),"高等级成果",IF(OR(J131="铜奖",J131="二等奖"),"中等级成果",IF(OR(J131="三等奖",J131="优秀结项",J131="合格结项"),"一般成果",IF(OR(J131="国家级立项",J131="省级立项",J131="校级立项"),"立项成果","参与成果"))))))</f>
        <v>立项成果</v>
      </c>
      <c r="L131" s="11" t="str">
        <f>IF(J131="","",IF(OR(J131="金奖",J131="银奖",J131="铜奖"),"金银铜体系",IF(OR(J131="特等奖",J131="一等奖",J131="二等奖",J131="三等奖"),"特一二三体系",IF(OR(J131="国家级立项",J131="省级立项",J131="校级立项"),"立项体系",IF(J131="创业之星","荣誉称号体系","其他")))))</f>
        <v>立项体系</v>
      </c>
      <c r="M131" s="11" t="str">
        <f>IF(J131="","",IF(OR(J131="入围奖",J131="优秀奖"),"是","是"))</f>
        <v>是</v>
      </c>
      <c r="N131" s="11" t="s">
        <v>566</v>
      </c>
      <c r="O131" s="11"/>
      <c r="P131" s="17" t="s">
        <v>567</v>
      </c>
      <c r="Q131" s="11" t="s">
        <v>181</v>
      </c>
      <c r="R131" s="11"/>
      <c r="S131" s="11"/>
      <c r="T131" s="11"/>
      <c r="U131" s="11"/>
      <c r="V131" s="11"/>
      <c r="W131" s="11"/>
      <c r="X131" s="11"/>
      <c r="Y131" s="11"/>
      <c r="Z131" s="11" t="s">
        <v>117</v>
      </c>
      <c r="AA131" s="11"/>
      <c r="AB131" s="11"/>
      <c r="AC131" s="11"/>
      <c r="AD131" s="22">
        <f ca="1">IF(A131="","",TODAY())</f>
        <v>46211</v>
      </c>
    </row>
    <row r="132" customHeight="1" spans="1:30">
      <c r="A132" s="11" t="s">
        <v>568</v>
      </c>
      <c r="B132" s="21">
        <v>2021</v>
      </c>
      <c r="C132" s="17" t="s">
        <v>569</v>
      </c>
      <c r="D132" s="17" t="s">
        <v>5</v>
      </c>
      <c r="E132" s="18" t="s">
        <v>109</v>
      </c>
      <c r="F132" s="18" t="s">
        <v>547</v>
      </c>
      <c r="G132" s="23">
        <v>2021</v>
      </c>
      <c r="H132" s="11" t="s">
        <v>5</v>
      </c>
      <c r="I132" s="11" t="s">
        <v>89</v>
      </c>
      <c r="J132" s="11" t="s">
        <v>122</v>
      </c>
      <c r="K132" s="11" t="str">
        <f>IF(J132="","",IF(OR(J132="金奖",J132="特等奖"),"顶级成果",IF(OR(J132="银奖",J132="一等奖",J132="创业之星"),"高等级成果",IF(OR(J132="铜奖",J132="二等奖"),"中等级成果",IF(OR(J132="三等奖",J132="优秀结项",J132="合格结项"),"一般成果",IF(OR(J132="国家级立项",J132="省级立项",J132="校级立项"),"立项成果","参与成果"))))))</f>
        <v>立项成果</v>
      </c>
      <c r="L132" s="11" t="str">
        <f>IF(J132="","",IF(OR(J132="金奖",J132="银奖",J132="铜奖"),"金银铜体系",IF(OR(J132="特等奖",J132="一等奖",J132="二等奖",J132="三等奖"),"特一二三体系",IF(OR(J132="国家级立项",J132="省级立项",J132="校级立项"),"立项体系",IF(J132="创业之星","荣誉称号体系","其他")))))</f>
        <v>立项体系</v>
      </c>
      <c r="M132" s="11" t="str">
        <f>IF(J132="","",IF(OR(J132="入围奖",J132="优秀奖"),"是","是"))</f>
        <v>是</v>
      </c>
      <c r="N132" s="11"/>
      <c r="O132" s="11"/>
      <c r="P132" s="11"/>
      <c r="Q132" s="11"/>
      <c r="R132" s="11"/>
      <c r="S132" s="11"/>
      <c r="T132" s="11"/>
      <c r="U132" s="11"/>
      <c r="V132" s="11"/>
      <c r="W132" s="11"/>
      <c r="X132" s="11"/>
      <c r="Y132" s="11"/>
      <c r="Z132" s="11" t="s">
        <v>117</v>
      </c>
      <c r="AA132" s="11"/>
      <c r="AB132" s="11"/>
      <c r="AC132" s="11"/>
      <c r="AD132" s="22">
        <f ca="1">IF(A132="","",TODAY())</f>
        <v>46211</v>
      </c>
    </row>
    <row r="133" customHeight="1" spans="1:30">
      <c r="A133" s="11" t="s">
        <v>570</v>
      </c>
      <c r="B133" s="21">
        <v>2021</v>
      </c>
      <c r="C133" s="17" t="s">
        <v>571</v>
      </c>
      <c r="D133" s="17" t="s">
        <v>5</v>
      </c>
      <c r="E133" s="18" t="s">
        <v>109</v>
      </c>
      <c r="F133" s="18" t="s">
        <v>547</v>
      </c>
      <c r="G133" s="23">
        <v>2021</v>
      </c>
      <c r="H133" s="11" t="s">
        <v>5</v>
      </c>
      <c r="I133" s="11" t="s">
        <v>89</v>
      </c>
      <c r="J133" s="11" t="s">
        <v>122</v>
      </c>
      <c r="K133" s="11" t="str">
        <f>IF(J133="","",IF(OR(J133="金奖",J133="特等奖"),"顶级成果",IF(OR(J133="银奖",J133="一等奖",J133="创业之星"),"高等级成果",IF(OR(J133="铜奖",J133="二等奖"),"中等级成果",IF(OR(J133="三等奖",J133="优秀结项",J133="合格结项"),"一般成果",IF(OR(J133="国家级立项",J133="省级立项",J133="校级立项"),"立项成果","参与成果"))))))</f>
        <v>立项成果</v>
      </c>
      <c r="L133" s="11" t="str">
        <f>IF(J133="","",IF(OR(J133="金奖",J133="银奖",J133="铜奖"),"金银铜体系",IF(OR(J133="特等奖",J133="一等奖",J133="二等奖",J133="三等奖"),"特一二三体系",IF(OR(J133="国家级立项",J133="省级立项",J133="校级立项"),"立项体系",IF(J133="创业之星","荣誉称号体系","其他")))))</f>
        <v>立项体系</v>
      </c>
      <c r="M133" s="11" t="str">
        <f>IF(J133="","",IF(OR(J133="入围奖",J133="优秀奖"),"是","是"))</f>
        <v>是</v>
      </c>
      <c r="N133" s="11"/>
      <c r="O133" s="11"/>
      <c r="P133" s="11"/>
      <c r="Q133" s="11"/>
      <c r="R133" s="11"/>
      <c r="S133" s="11"/>
      <c r="T133" s="11"/>
      <c r="U133" s="11"/>
      <c r="V133" s="11"/>
      <c r="W133" s="11" t="s">
        <v>72</v>
      </c>
      <c r="X133" s="11"/>
      <c r="Y133" s="11"/>
      <c r="Z133" s="11" t="s">
        <v>117</v>
      </c>
      <c r="AA133" s="11"/>
      <c r="AB133" s="11"/>
      <c r="AC133" s="11"/>
      <c r="AD133" s="22">
        <f ca="1">IF(A133="","",TODAY())</f>
        <v>46211</v>
      </c>
    </row>
    <row r="134" customHeight="1" spans="1:30">
      <c r="A134" s="11" t="s">
        <v>572</v>
      </c>
      <c r="B134" s="21">
        <v>2021</v>
      </c>
      <c r="C134" s="17" t="s">
        <v>573</v>
      </c>
      <c r="D134" s="17" t="s">
        <v>5</v>
      </c>
      <c r="E134" s="18" t="s">
        <v>109</v>
      </c>
      <c r="F134" s="18" t="s">
        <v>547</v>
      </c>
      <c r="G134" s="23">
        <v>2021</v>
      </c>
      <c r="H134" s="11" t="s">
        <v>5</v>
      </c>
      <c r="I134" s="11" t="s">
        <v>129</v>
      </c>
      <c r="J134" s="11" t="s">
        <v>130</v>
      </c>
      <c r="K134" s="11" t="str">
        <f>IF(J134="","",IF(OR(J134="金奖",J134="特等奖"),"顶级成果",IF(OR(J134="银奖",J134="一等奖",J134="创业之星"),"高等级成果",IF(OR(J134="铜奖",J134="二等奖"),"中等级成果",IF(OR(J134="三等奖",J134="优秀结项",J134="合格结项"),"一般成果",IF(OR(J134="国家级立项",J134="省级立项",J134="校级立项"),"立项成果","参与成果"))))))</f>
        <v>立项成果</v>
      </c>
      <c r="L134" s="11" t="str">
        <f>IF(J134="","",IF(OR(J134="金奖",J134="银奖",J134="铜奖"),"金银铜体系",IF(OR(J134="特等奖",J134="一等奖",J134="二等奖",J134="三等奖"),"特一二三体系",IF(OR(J134="国家级立项",J134="省级立项",J134="校级立项"),"立项体系",IF(J134="创业之星","荣誉称号体系","其他")))))</f>
        <v>立项体系</v>
      </c>
      <c r="M134" s="11" t="str">
        <f>IF(J134="","",IF(OR(J134="入围奖",J134="优秀奖"),"是","是"))</f>
        <v>是</v>
      </c>
      <c r="N134" s="11"/>
      <c r="O134" s="11"/>
      <c r="P134" s="11"/>
      <c r="Q134" s="11"/>
      <c r="R134" s="11"/>
      <c r="S134" s="11"/>
      <c r="T134" s="11"/>
      <c r="U134" s="11"/>
      <c r="V134" s="11"/>
      <c r="W134" s="11"/>
      <c r="X134" s="11"/>
      <c r="Y134" s="11"/>
      <c r="Z134" s="11" t="s">
        <v>117</v>
      </c>
      <c r="AA134" s="11"/>
      <c r="AB134" s="11"/>
      <c r="AC134" s="11"/>
      <c r="AD134" s="22">
        <f ca="1">IF(A134="","",TODAY())</f>
        <v>46211</v>
      </c>
    </row>
    <row r="135" customHeight="1" spans="1:30">
      <c r="A135" s="11" t="s">
        <v>574</v>
      </c>
      <c r="B135" s="21">
        <v>2021</v>
      </c>
      <c r="C135" s="17" t="s">
        <v>575</v>
      </c>
      <c r="D135" s="17" t="s">
        <v>5</v>
      </c>
      <c r="E135" s="18" t="s">
        <v>109</v>
      </c>
      <c r="F135" s="18" t="s">
        <v>547</v>
      </c>
      <c r="G135" s="23">
        <v>2021</v>
      </c>
      <c r="H135" s="11" t="s">
        <v>5</v>
      </c>
      <c r="I135" s="11" t="s">
        <v>129</v>
      </c>
      <c r="J135" s="11" t="s">
        <v>130</v>
      </c>
      <c r="K135" s="11" t="str">
        <f>IF(J135="","",IF(OR(J135="金奖",J135="特等奖"),"顶级成果",IF(OR(J135="银奖",J135="一等奖",J135="创业之星"),"高等级成果",IF(OR(J135="铜奖",J135="二等奖"),"中等级成果",IF(OR(J135="三等奖",J135="优秀结项",J135="合格结项"),"一般成果",IF(OR(J135="国家级立项",J135="省级立项",J135="校级立项"),"立项成果","参与成果"))))))</f>
        <v>立项成果</v>
      </c>
      <c r="L135" s="11" t="str">
        <f>IF(J135="","",IF(OR(J135="金奖",J135="银奖",J135="铜奖"),"金银铜体系",IF(OR(J135="特等奖",J135="一等奖",J135="二等奖",J135="三等奖"),"特一二三体系",IF(OR(J135="国家级立项",J135="省级立项",J135="校级立项"),"立项体系",IF(J135="创业之星","荣誉称号体系","其他")))))</f>
        <v>立项体系</v>
      </c>
      <c r="M135" s="11" t="str">
        <f>IF(J135="","",IF(OR(J135="入围奖",J135="优秀奖"),"是","是"))</f>
        <v>是</v>
      </c>
      <c r="N135" s="11"/>
      <c r="O135" s="11"/>
      <c r="P135" s="11"/>
      <c r="Q135" s="11"/>
      <c r="R135" s="11"/>
      <c r="S135" s="11"/>
      <c r="T135" s="11"/>
      <c r="U135" s="11"/>
      <c r="V135" s="11"/>
      <c r="W135" s="11"/>
      <c r="X135" s="11"/>
      <c r="Y135" s="11"/>
      <c r="Z135" s="11" t="s">
        <v>117</v>
      </c>
      <c r="AA135" s="11"/>
      <c r="AB135" s="11"/>
      <c r="AC135" s="11"/>
      <c r="AD135" s="22">
        <f ca="1">IF(A135="","",TODAY())</f>
        <v>46211</v>
      </c>
    </row>
    <row r="136" customHeight="1" spans="1:30">
      <c r="A136" s="11" t="s">
        <v>576</v>
      </c>
      <c r="B136" s="21">
        <v>2021</v>
      </c>
      <c r="C136" s="17" t="s">
        <v>577</v>
      </c>
      <c r="D136" s="17" t="s">
        <v>5</v>
      </c>
      <c r="E136" s="18" t="s">
        <v>109</v>
      </c>
      <c r="F136" s="18" t="s">
        <v>547</v>
      </c>
      <c r="G136" s="23">
        <v>2021</v>
      </c>
      <c r="H136" s="11" t="s">
        <v>5</v>
      </c>
      <c r="I136" s="11" t="s">
        <v>129</v>
      </c>
      <c r="J136" s="11" t="s">
        <v>130</v>
      </c>
      <c r="K136" s="11" t="str">
        <f>IF(J136="","",IF(OR(J136="金奖",J136="特等奖"),"顶级成果",IF(OR(J136="银奖",J136="一等奖",J136="创业之星"),"高等级成果",IF(OR(J136="铜奖",J136="二等奖"),"中等级成果",IF(OR(J136="三等奖",J136="优秀结项",J136="合格结项"),"一般成果",IF(OR(J136="国家级立项",J136="省级立项",J136="校级立项"),"立项成果","参与成果"))))))</f>
        <v>立项成果</v>
      </c>
      <c r="L136" s="11" t="str">
        <f>IF(J136="","",IF(OR(J136="金奖",J136="银奖",J136="铜奖"),"金银铜体系",IF(OR(J136="特等奖",J136="一等奖",J136="二等奖",J136="三等奖"),"特一二三体系",IF(OR(J136="国家级立项",J136="省级立项",J136="校级立项"),"立项体系",IF(J136="创业之星","荣誉称号体系","其他")))))</f>
        <v>立项体系</v>
      </c>
      <c r="M136" s="11" t="str">
        <f>IF(J136="","",IF(OR(J136="入围奖",J136="优秀奖"),"是","是"))</f>
        <v>是</v>
      </c>
      <c r="N136" s="11"/>
      <c r="O136" s="11"/>
      <c r="P136" s="11"/>
      <c r="Q136" s="11"/>
      <c r="R136" s="11"/>
      <c r="S136" s="11"/>
      <c r="T136" s="11"/>
      <c r="U136" s="11"/>
      <c r="V136" s="11"/>
      <c r="W136" s="11"/>
      <c r="X136" s="11"/>
      <c r="Y136" s="11"/>
      <c r="Z136" s="11" t="s">
        <v>117</v>
      </c>
      <c r="AA136" s="11"/>
      <c r="AB136" s="11"/>
      <c r="AC136" s="11"/>
      <c r="AD136" s="22">
        <f ca="1">IF(A136="","",TODAY())</f>
        <v>46211</v>
      </c>
    </row>
    <row r="137" customHeight="1" spans="1:30">
      <c r="A137" s="11" t="s">
        <v>578</v>
      </c>
      <c r="B137" s="21">
        <v>2021</v>
      </c>
      <c r="C137" s="17" t="s">
        <v>579</v>
      </c>
      <c r="D137" s="17" t="s">
        <v>5</v>
      </c>
      <c r="E137" s="18" t="s">
        <v>109</v>
      </c>
      <c r="F137" s="18" t="s">
        <v>547</v>
      </c>
      <c r="G137" s="23">
        <v>2021</v>
      </c>
      <c r="H137" s="11" t="s">
        <v>5</v>
      </c>
      <c r="I137" s="11" t="s">
        <v>129</v>
      </c>
      <c r="J137" s="11" t="s">
        <v>130</v>
      </c>
      <c r="K137" s="11" t="str">
        <f>IF(J137="","",IF(OR(J137="金奖",J137="特等奖"),"顶级成果",IF(OR(J137="银奖",J137="一等奖",J137="创业之星"),"高等级成果",IF(OR(J137="铜奖",J137="二等奖"),"中等级成果",IF(OR(J137="三等奖",J137="优秀结项",J137="合格结项"),"一般成果",IF(OR(J137="国家级立项",J137="省级立项",J137="校级立项"),"立项成果","参与成果"))))))</f>
        <v>立项成果</v>
      </c>
      <c r="L137" s="11" t="str">
        <f>IF(J137="","",IF(OR(J137="金奖",J137="银奖",J137="铜奖"),"金银铜体系",IF(OR(J137="特等奖",J137="一等奖",J137="二等奖",J137="三等奖"),"特一二三体系",IF(OR(J137="国家级立项",J137="省级立项",J137="校级立项"),"立项体系",IF(J137="创业之星","荣誉称号体系","其他")))))</f>
        <v>立项体系</v>
      </c>
      <c r="M137" s="11" t="str">
        <f>IF(J137="","",IF(OR(J137="入围奖",J137="优秀奖"),"是","是"))</f>
        <v>是</v>
      </c>
      <c r="N137" s="11"/>
      <c r="O137" s="11"/>
      <c r="P137" s="11"/>
      <c r="Q137" s="11"/>
      <c r="R137" s="11"/>
      <c r="S137" s="11"/>
      <c r="T137" s="11"/>
      <c r="U137" s="11"/>
      <c r="V137" s="11"/>
      <c r="W137" s="11"/>
      <c r="X137" s="11"/>
      <c r="Y137" s="11"/>
      <c r="Z137" s="11" t="s">
        <v>117</v>
      </c>
      <c r="AA137" s="11"/>
      <c r="AB137" s="11"/>
      <c r="AC137" s="11"/>
      <c r="AD137" s="22">
        <f ca="1">IF(A137="","",TODAY())</f>
        <v>46211</v>
      </c>
    </row>
    <row r="138" customHeight="1" spans="1:30">
      <c r="A138" s="11" t="s">
        <v>580</v>
      </c>
      <c r="B138" s="21">
        <v>2021</v>
      </c>
      <c r="C138" s="17" t="s">
        <v>581</v>
      </c>
      <c r="D138" s="17" t="s">
        <v>5</v>
      </c>
      <c r="E138" s="18" t="s">
        <v>109</v>
      </c>
      <c r="F138" s="18" t="s">
        <v>547</v>
      </c>
      <c r="G138" s="23">
        <v>2021</v>
      </c>
      <c r="H138" s="11" t="s">
        <v>5</v>
      </c>
      <c r="I138" s="11" t="s">
        <v>129</v>
      </c>
      <c r="J138" s="11" t="s">
        <v>130</v>
      </c>
      <c r="K138" s="11" t="str">
        <f>IF(J138="","",IF(OR(J138="金奖",J138="特等奖"),"顶级成果",IF(OR(J138="银奖",J138="一等奖",J138="创业之星"),"高等级成果",IF(OR(J138="铜奖",J138="二等奖"),"中等级成果",IF(OR(J138="三等奖",J138="优秀结项",J138="合格结项"),"一般成果",IF(OR(J138="国家级立项",J138="省级立项",J138="校级立项"),"立项成果","参与成果"))))))</f>
        <v>立项成果</v>
      </c>
      <c r="L138" s="11" t="str">
        <f>IF(J138="","",IF(OR(J138="金奖",J138="银奖",J138="铜奖"),"金银铜体系",IF(OR(J138="特等奖",J138="一等奖",J138="二等奖",J138="三等奖"),"特一二三体系",IF(OR(J138="国家级立项",J138="省级立项",J138="校级立项"),"立项体系",IF(J138="创业之星","荣誉称号体系","其他")))))</f>
        <v>立项体系</v>
      </c>
      <c r="M138" s="11" t="str">
        <f>IF(J138="","",IF(OR(J138="入围奖",J138="优秀奖"),"是","是"))</f>
        <v>是</v>
      </c>
      <c r="N138" s="11"/>
      <c r="O138" s="11"/>
      <c r="P138" s="11"/>
      <c r="Q138" s="11"/>
      <c r="R138" s="11"/>
      <c r="S138" s="11"/>
      <c r="T138" s="11"/>
      <c r="U138" s="11"/>
      <c r="V138" s="11"/>
      <c r="W138" s="11"/>
      <c r="X138" s="11"/>
      <c r="Y138" s="11"/>
      <c r="Z138" s="11" t="s">
        <v>117</v>
      </c>
      <c r="AA138" s="11"/>
      <c r="AB138" s="11"/>
      <c r="AC138" s="11"/>
      <c r="AD138" s="22">
        <f ca="1">IF(A138="","",TODAY())</f>
        <v>46211</v>
      </c>
    </row>
    <row r="139" customHeight="1" spans="1:30">
      <c r="A139" s="11" t="s">
        <v>582</v>
      </c>
      <c r="B139" s="21">
        <v>2021</v>
      </c>
      <c r="C139" s="17" t="s">
        <v>583</v>
      </c>
      <c r="D139" s="17" t="s">
        <v>5</v>
      </c>
      <c r="E139" s="18" t="s">
        <v>109</v>
      </c>
      <c r="F139" s="18" t="s">
        <v>547</v>
      </c>
      <c r="G139" s="23">
        <v>2021</v>
      </c>
      <c r="H139" s="11" t="s">
        <v>5</v>
      </c>
      <c r="I139" s="11" t="s">
        <v>129</v>
      </c>
      <c r="J139" s="11" t="s">
        <v>130</v>
      </c>
      <c r="K139" s="11" t="str">
        <f>IF(J139="","",IF(OR(J139="金奖",J139="特等奖"),"顶级成果",IF(OR(J139="银奖",J139="一等奖",J139="创业之星"),"高等级成果",IF(OR(J139="铜奖",J139="二等奖"),"中等级成果",IF(OR(J139="三等奖",J139="优秀结项",J139="合格结项"),"一般成果",IF(OR(J139="国家级立项",J139="省级立项",J139="校级立项"),"立项成果","参与成果"))))))</f>
        <v>立项成果</v>
      </c>
      <c r="L139" s="11" t="str">
        <f>IF(J139="","",IF(OR(J139="金奖",J139="银奖",J139="铜奖"),"金银铜体系",IF(OR(J139="特等奖",J139="一等奖",J139="二等奖",J139="三等奖"),"特一二三体系",IF(OR(J139="国家级立项",J139="省级立项",J139="校级立项"),"立项体系",IF(J139="创业之星","荣誉称号体系","其他")))))</f>
        <v>立项体系</v>
      </c>
      <c r="M139" s="11" t="str">
        <f>IF(J139="","",IF(OR(J139="入围奖",J139="优秀奖"),"是","是"))</f>
        <v>是</v>
      </c>
      <c r="N139" s="11"/>
      <c r="O139" s="11"/>
      <c r="P139" s="11"/>
      <c r="Q139" s="11"/>
      <c r="R139" s="11"/>
      <c r="S139" s="11"/>
      <c r="T139" s="11"/>
      <c r="U139" s="11"/>
      <c r="V139" s="11"/>
      <c r="W139" s="11"/>
      <c r="X139" s="11"/>
      <c r="Y139" s="11"/>
      <c r="Z139" s="11" t="s">
        <v>117</v>
      </c>
      <c r="AA139" s="11"/>
      <c r="AB139" s="11"/>
      <c r="AC139" s="11"/>
      <c r="AD139" s="22">
        <f ca="1">IF(A139="","",TODAY())</f>
        <v>46211</v>
      </c>
    </row>
    <row r="140" customHeight="1" spans="1:30">
      <c r="A140" s="11" t="s">
        <v>584</v>
      </c>
      <c r="B140" s="21">
        <v>2021</v>
      </c>
      <c r="C140" s="17" t="s">
        <v>585</v>
      </c>
      <c r="D140" s="17" t="s">
        <v>5</v>
      </c>
      <c r="E140" s="18" t="s">
        <v>109</v>
      </c>
      <c r="F140" s="18" t="s">
        <v>547</v>
      </c>
      <c r="G140" s="23">
        <v>2021</v>
      </c>
      <c r="H140" s="11" t="s">
        <v>5</v>
      </c>
      <c r="I140" s="11" t="s">
        <v>129</v>
      </c>
      <c r="J140" s="11" t="s">
        <v>130</v>
      </c>
      <c r="K140" s="11" t="str">
        <f>IF(J140="","",IF(OR(J140="金奖",J140="特等奖"),"顶级成果",IF(OR(J140="银奖",J140="一等奖",J140="创业之星"),"高等级成果",IF(OR(J140="铜奖",J140="二等奖"),"中等级成果",IF(OR(J140="三等奖",J140="优秀结项",J140="合格结项"),"一般成果",IF(OR(J140="国家级立项",J140="省级立项",J140="校级立项"),"立项成果","参与成果"))))))</f>
        <v>立项成果</v>
      </c>
      <c r="L140" s="11" t="str">
        <f>IF(J140="","",IF(OR(J140="金奖",J140="银奖",J140="铜奖"),"金银铜体系",IF(OR(J140="特等奖",J140="一等奖",J140="二等奖",J140="三等奖"),"特一二三体系",IF(OR(J140="国家级立项",J140="省级立项",J140="校级立项"),"立项体系",IF(J140="创业之星","荣誉称号体系","其他")))))</f>
        <v>立项体系</v>
      </c>
      <c r="M140" s="11" t="str">
        <f>IF(J140="","",IF(OR(J140="入围奖",J140="优秀奖"),"是","是"))</f>
        <v>是</v>
      </c>
      <c r="N140" s="11"/>
      <c r="O140" s="11"/>
      <c r="P140" s="11"/>
      <c r="Q140" s="11"/>
      <c r="R140" s="11"/>
      <c r="S140" s="11"/>
      <c r="T140" s="11"/>
      <c r="U140" s="11"/>
      <c r="V140" s="11"/>
      <c r="W140" s="11"/>
      <c r="X140" s="11"/>
      <c r="Y140" s="11"/>
      <c r="Z140" s="11" t="s">
        <v>117</v>
      </c>
      <c r="AA140" s="11"/>
      <c r="AB140" s="11"/>
      <c r="AC140" s="11"/>
      <c r="AD140" s="22">
        <f ca="1">IF(A140="","",TODAY())</f>
        <v>46211</v>
      </c>
    </row>
    <row r="141" customHeight="1" spans="1:30">
      <c r="A141" s="11" t="s">
        <v>586</v>
      </c>
      <c r="B141" s="21">
        <v>2021</v>
      </c>
      <c r="C141" s="17" t="s">
        <v>587</v>
      </c>
      <c r="D141" s="17" t="s">
        <v>5</v>
      </c>
      <c r="E141" s="18" t="s">
        <v>109</v>
      </c>
      <c r="F141" s="18" t="s">
        <v>547</v>
      </c>
      <c r="G141" s="23">
        <v>2021</v>
      </c>
      <c r="H141" s="11" t="s">
        <v>5</v>
      </c>
      <c r="I141" s="11" t="s">
        <v>129</v>
      </c>
      <c r="J141" s="11" t="s">
        <v>130</v>
      </c>
      <c r="K141" s="11" t="str">
        <f>IF(J141="","",IF(OR(J141="金奖",J141="特等奖"),"顶级成果",IF(OR(J141="银奖",J141="一等奖",J141="创业之星"),"高等级成果",IF(OR(J141="铜奖",J141="二等奖"),"中等级成果",IF(OR(J141="三等奖",J141="优秀结项",J141="合格结项"),"一般成果",IF(OR(J141="国家级立项",J141="省级立项",J141="校级立项"),"立项成果","参与成果"))))))</f>
        <v>立项成果</v>
      </c>
      <c r="L141" s="11" t="str">
        <f>IF(J141="","",IF(OR(J141="金奖",J141="银奖",J141="铜奖"),"金银铜体系",IF(OR(J141="特等奖",J141="一等奖",J141="二等奖",J141="三等奖"),"特一二三体系",IF(OR(J141="国家级立项",J141="省级立项",J141="校级立项"),"立项体系",IF(J141="创业之星","荣誉称号体系","其他")))))</f>
        <v>立项体系</v>
      </c>
      <c r="M141" s="11" t="str">
        <f>IF(J141="","",IF(OR(J141="入围奖",J141="优秀奖"),"是","是"))</f>
        <v>是</v>
      </c>
      <c r="N141" s="11"/>
      <c r="O141" s="11"/>
      <c r="P141" s="11"/>
      <c r="Q141" s="11"/>
      <c r="R141" s="11"/>
      <c r="S141" s="11"/>
      <c r="T141" s="11"/>
      <c r="U141" s="11"/>
      <c r="V141" s="11"/>
      <c r="W141" s="11"/>
      <c r="X141" s="11"/>
      <c r="Y141" s="11"/>
      <c r="Z141" s="11" t="s">
        <v>117</v>
      </c>
      <c r="AA141" s="11"/>
      <c r="AB141" s="11"/>
      <c r="AC141" s="11"/>
      <c r="AD141" s="22">
        <f ca="1">IF(A141="","",TODAY())</f>
        <v>46211</v>
      </c>
    </row>
    <row r="142" customHeight="1" spans="1:30">
      <c r="A142" s="11" t="s">
        <v>588</v>
      </c>
      <c r="B142" s="21">
        <v>2021</v>
      </c>
      <c r="C142" s="17" t="s">
        <v>589</v>
      </c>
      <c r="D142" s="17" t="s">
        <v>5</v>
      </c>
      <c r="E142" s="18" t="s">
        <v>109</v>
      </c>
      <c r="F142" s="18" t="s">
        <v>547</v>
      </c>
      <c r="G142" s="23">
        <v>2021</v>
      </c>
      <c r="H142" s="11" t="s">
        <v>5</v>
      </c>
      <c r="I142" s="11" t="s">
        <v>129</v>
      </c>
      <c r="J142" s="11" t="s">
        <v>130</v>
      </c>
      <c r="K142" s="11" t="str">
        <f>IF(J142="","",IF(OR(J142="金奖",J142="特等奖"),"顶级成果",IF(OR(J142="银奖",J142="一等奖",J142="创业之星"),"高等级成果",IF(OR(J142="铜奖",J142="二等奖"),"中等级成果",IF(OR(J142="三等奖",J142="优秀结项",J142="合格结项"),"一般成果",IF(OR(J142="国家级立项",J142="省级立项",J142="校级立项"),"立项成果","参与成果"))))))</f>
        <v>立项成果</v>
      </c>
      <c r="L142" s="11" t="str">
        <f>IF(J142="","",IF(OR(J142="金奖",J142="银奖",J142="铜奖"),"金银铜体系",IF(OR(J142="特等奖",J142="一等奖",J142="二等奖",J142="三等奖"),"特一二三体系",IF(OR(J142="国家级立项",J142="省级立项",J142="校级立项"),"立项体系",IF(J142="创业之星","荣誉称号体系","其他")))))</f>
        <v>立项体系</v>
      </c>
      <c r="M142" s="11" t="str">
        <f>IF(J142="","",IF(OR(J142="入围奖",J142="优秀奖"),"是","是"))</f>
        <v>是</v>
      </c>
      <c r="N142" s="11"/>
      <c r="O142" s="11"/>
      <c r="P142" s="11"/>
      <c r="Q142" s="11"/>
      <c r="R142" s="11"/>
      <c r="S142" s="11"/>
      <c r="T142" s="11"/>
      <c r="U142" s="11"/>
      <c r="V142" s="11"/>
      <c r="W142" s="11"/>
      <c r="X142" s="11"/>
      <c r="Y142" s="11"/>
      <c r="Z142" s="11" t="s">
        <v>117</v>
      </c>
      <c r="AA142" s="11"/>
      <c r="AB142" s="11"/>
      <c r="AC142" s="11"/>
      <c r="AD142" s="22">
        <f ca="1">IF(A142="","",TODAY())</f>
        <v>46211</v>
      </c>
    </row>
    <row r="143" customHeight="1" spans="1:30">
      <c r="A143" s="11" t="s">
        <v>590</v>
      </c>
      <c r="B143" s="21">
        <v>2021</v>
      </c>
      <c r="C143" s="17" t="s">
        <v>591</v>
      </c>
      <c r="D143" s="17" t="s">
        <v>5</v>
      </c>
      <c r="E143" s="18" t="s">
        <v>109</v>
      </c>
      <c r="F143" s="18" t="s">
        <v>547</v>
      </c>
      <c r="G143" s="23">
        <v>2021</v>
      </c>
      <c r="H143" s="11" t="s">
        <v>5</v>
      </c>
      <c r="I143" s="11" t="s">
        <v>129</v>
      </c>
      <c r="J143" s="11" t="s">
        <v>130</v>
      </c>
      <c r="K143" s="11" t="str">
        <f>IF(J143="","",IF(OR(J143="金奖",J143="特等奖"),"顶级成果",IF(OR(J143="银奖",J143="一等奖",J143="创业之星"),"高等级成果",IF(OR(J143="铜奖",J143="二等奖"),"中等级成果",IF(OR(J143="三等奖",J143="优秀结项",J143="合格结项"),"一般成果",IF(OR(J143="国家级立项",J143="省级立项",J143="校级立项"),"立项成果","参与成果"))))))</f>
        <v>立项成果</v>
      </c>
      <c r="L143" s="11" t="str">
        <f>IF(J143="","",IF(OR(J143="金奖",J143="银奖",J143="铜奖"),"金银铜体系",IF(OR(J143="特等奖",J143="一等奖",J143="二等奖",J143="三等奖"),"特一二三体系",IF(OR(J143="国家级立项",J143="省级立项",J143="校级立项"),"立项体系",IF(J143="创业之星","荣誉称号体系","其他")))))</f>
        <v>立项体系</v>
      </c>
      <c r="M143" s="11" t="str">
        <f>IF(J143="","",IF(OR(J143="入围奖",J143="优秀奖"),"是","是"))</f>
        <v>是</v>
      </c>
      <c r="N143" s="11"/>
      <c r="O143" s="11"/>
      <c r="P143" s="11"/>
      <c r="Q143" s="11"/>
      <c r="R143" s="11"/>
      <c r="S143" s="11"/>
      <c r="T143" s="11"/>
      <c r="U143" s="11"/>
      <c r="V143" s="11"/>
      <c r="W143" s="11"/>
      <c r="X143" s="11"/>
      <c r="Y143" s="11"/>
      <c r="Z143" s="11" t="s">
        <v>117</v>
      </c>
      <c r="AA143" s="11"/>
      <c r="AB143" s="11"/>
      <c r="AC143" s="11"/>
      <c r="AD143" s="22">
        <f ca="1">IF(A143="","",TODAY())</f>
        <v>46211</v>
      </c>
    </row>
    <row r="144" customHeight="1" spans="1:30">
      <c r="A144" s="11" t="s">
        <v>592</v>
      </c>
      <c r="B144" s="21">
        <v>2021</v>
      </c>
      <c r="C144" s="17" t="s">
        <v>593</v>
      </c>
      <c r="D144" s="17" t="s">
        <v>5</v>
      </c>
      <c r="E144" s="18" t="s">
        <v>109</v>
      </c>
      <c r="F144" s="18" t="s">
        <v>547</v>
      </c>
      <c r="G144" s="23">
        <v>2021</v>
      </c>
      <c r="H144" s="11" t="s">
        <v>5</v>
      </c>
      <c r="I144" s="11" t="s">
        <v>129</v>
      </c>
      <c r="J144" s="11" t="s">
        <v>130</v>
      </c>
      <c r="K144" s="11" t="str">
        <f>IF(J144="","",IF(OR(J144="金奖",J144="特等奖"),"顶级成果",IF(OR(J144="银奖",J144="一等奖",J144="创业之星"),"高等级成果",IF(OR(J144="铜奖",J144="二等奖"),"中等级成果",IF(OR(J144="三等奖",J144="优秀结项",J144="合格结项"),"一般成果",IF(OR(J144="国家级立项",J144="省级立项",J144="校级立项"),"立项成果","参与成果"))))))</f>
        <v>立项成果</v>
      </c>
      <c r="L144" s="11" t="str">
        <f>IF(J144="","",IF(OR(J144="金奖",J144="银奖",J144="铜奖"),"金银铜体系",IF(OR(J144="特等奖",J144="一等奖",J144="二等奖",J144="三等奖"),"特一二三体系",IF(OR(J144="国家级立项",J144="省级立项",J144="校级立项"),"立项体系",IF(J144="创业之星","荣誉称号体系","其他")))))</f>
        <v>立项体系</v>
      </c>
      <c r="M144" s="11" t="str">
        <f>IF(J144="","",IF(OR(J144="入围奖",J144="优秀奖"),"是","是"))</f>
        <v>是</v>
      </c>
      <c r="N144" s="11"/>
      <c r="O144" s="11"/>
      <c r="P144" s="11"/>
      <c r="Q144" s="11"/>
      <c r="R144" s="11"/>
      <c r="S144" s="11"/>
      <c r="T144" s="11"/>
      <c r="U144" s="11"/>
      <c r="V144" s="11"/>
      <c r="W144" s="11"/>
      <c r="X144" s="11"/>
      <c r="Y144" s="11"/>
      <c r="Z144" s="11" t="s">
        <v>117</v>
      </c>
      <c r="AA144" s="11"/>
      <c r="AB144" s="11"/>
      <c r="AC144" s="11"/>
      <c r="AD144" s="22">
        <f ca="1">IF(A144="","",TODAY())</f>
        <v>46211</v>
      </c>
    </row>
    <row r="145" customHeight="1" spans="1:30">
      <c r="A145" s="11" t="s">
        <v>594</v>
      </c>
      <c r="B145" s="21">
        <v>2021</v>
      </c>
      <c r="C145" s="17" t="s">
        <v>595</v>
      </c>
      <c r="D145" s="17" t="s">
        <v>5</v>
      </c>
      <c r="E145" s="18" t="s">
        <v>109</v>
      </c>
      <c r="F145" s="18" t="s">
        <v>547</v>
      </c>
      <c r="G145" s="23">
        <v>2021</v>
      </c>
      <c r="H145" s="11" t="s">
        <v>5</v>
      </c>
      <c r="I145" s="11" t="s">
        <v>129</v>
      </c>
      <c r="J145" s="11" t="s">
        <v>130</v>
      </c>
      <c r="K145" s="11" t="str">
        <f>IF(J145="","",IF(OR(J145="金奖",J145="特等奖"),"顶级成果",IF(OR(J145="银奖",J145="一等奖",J145="创业之星"),"高等级成果",IF(OR(J145="铜奖",J145="二等奖"),"中等级成果",IF(OR(J145="三等奖",J145="优秀结项",J145="合格结项"),"一般成果",IF(OR(J145="国家级立项",J145="省级立项",J145="校级立项"),"立项成果","参与成果"))))))</f>
        <v>立项成果</v>
      </c>
      <c r="L145" s="11" t="str">
        <f>IF(J145="","",IF(OR(J145="金奖",J145="银奖",J145="铜奖"),"金银铜体系",IF(OR(J145="特等奖",J145="一等奖",J145="二等奖",J145="三等奖"),"特一二三体系",IF(OR(J145="国家级立项",J145="省级立项",J145="校级立项"),"立项体系",IF(J145="创业之星","荣誉称号体系","其他")))))</f>
        <v>立项体系</v>
      </c>
      <c r="M145" s="11" t="str">
        <f>IF(J145="","",IF(OR(J145="入围奖",J145="优秀奖"),"是","是"))</f>
        <v>是</v>
      </c>
      <c r="N145" s="11"/>
      <c r="O145" s="11"/>
      <c r="P145" s="11"/>
      <c r="Q145" s="11"/>
      <c r="R145" s="11"/>
      <c r="S145" s="11"/>
      <c r="T145" s="11"/>
      <c r="U145" s="11"/>
      <c r="V145" s="11"/>
      <c r="W145" s="11"/>
      <c r="X145" s="11"/>
      <c r="Y145" s="11"/>
      <c r="Z145" s="11" t="s">
        <v>117</v>
      </c>
      <c r="AA145" s="11"/>
      <c r="AB145" s="11"/>
      <c r="AC145" s="11"/>
      <c r="AD145" s="22">
        <f ca="1">IF(A145="","",TODAY())</f>
        <v>46211</v>
      </c>
    </row>
    <row r="146" customHeight="1" spans="1:30">
      <c r="A146" s="11" t="s">
        <v>596</v>
      </c>
      <c r="B146" s="21">
        <v>2021</v>
      </c>
      <c r="C146" s="17" t="s">
        <v>597</v>
      </c>
      <c r="D146" s="17" t="s">
        <v>5</v>
      </c>
      <c r="E146" s="18" t="s">
        <v>109</v>
      </c>
      <c r="F146" s="18" t="s">
        <v>547</v>
      </c>
      <c r="G146" s="23">
        <v>2021</v>
      </c>
      <c r="H146" s="11" t="s">
        <v>5</v>
      </c>
      <c r="I146" s="11" t="s">
        <v>129</v>
      </c>
      <c r="J146" s="11" t="s">
        <v>130</v>
      </c>
      <c r="K146" s="11" t="str">
        <f>IF(J146="","",IF(OR(J146="金奖",J146="特等奖"),"顶级成果",IF(OR(J146="银奖",J146="一等奖",J146="创业之星"),"高等级成果",IF(OR(J146="铜奖",J146="二等奖"),"中等级成果",IF(OR(J146="三等奖",J146="优秀结项",J146="合格结项"),"一般成果",IF(OR(J146="国家级立项",J146="省级立项",J146="校级立项"),"立项成果","参与成果"))))))</f>
        <v>立项成果</v>
      </c>
      <c r="L146" s="11" t="str">
        <f>IF(J146="","",IF(OR(J146="金奖",J146="银奖",J146="铜奖"),"金银铜体系",IF(OR(J146="特等奖",J146="一等奖",J146="二等奖",J146="三等奖"),"特一二三体系",IF(OR(J146="国家级立项",J146="省级立项",J146="校级立项"),"立项体系",IF(J146="创业之星","荣誉称号体系","其他")))))</f>
        <v>立项体系</v>
      </c>
      <c r="M146" s="11" t="str">
        <f>IF(J146="","",IF(OR(J146="入围奖",J146="优秀奖"),"是","是"))</f>
        <v>是</v>
      </c>
      <c r="N146" s="11"/>
      <c r="O146" s="11"/>
      <c r="P146" s="11"/>
      <c r="Q146" s="11"/>
      <c r="R146" s="11"/>
      <c r="S146" s="11"/>
      <c r="T146" s="11"/>
      <c r="U146" s="11"/>
      <c r="V146" s="11"/>
      <c r="W146" s="11"/>
      <c r="X146" s="11"/>
      <c r="Y146" s="11"/>
      <c r="Z146" s="11" t="s">
        <v>117</v>
      </c>
      <c r="AA146" s="11"/>
      <c r="AB146" s="11"/>
      <c r="AC146" s="11"/>
      <c r="AD146" s="22">
        <f ca="1">IF(A146="","",TODAY())</f>
        <v>46211</v>
      </c>
    </row>
    <row r="147" customHeight="1" spans="1:30">
      <c r="A147" s="11" t="s">
        <v>598</v>
      </c>
      <c r="B147" s="21">
        <v>2021</v>
      </c>
      <c r="C147" s="17" t="s">
        <v>599</v>
      </c>
      <c r="D147" s="17" t="s">
        <v>5</v>
      </c>
      <c r="E147" s="18" t="s">
        <v>109</v>
      </c>
      <c r="F147" s="18" t="s">
        <v>547</v>
      </c>
      <c r="G147" s="23">
        <v>2021</v>
      </c>
      <c r="H147" s="11" t="s">
        <v>5</v>
      </c>
      <c r="I147" s="11" t="s">
        <v>129</v>
      </c>
      <c r="J147" s="11" t="s">
        <v>130</v>
      </c>
      <c r="K147" s="11" t="str">
        <f>IF(J147="","",IF(OR(J147="金奖",J147="特等奖"),"顶级成果",IF(OR(J147="银奖",J147="一等奖",J147="创业之星"),"高等级成果",IF(OR(J147="铜奖",J147="二等奖"),"中等级成果",IF(OR(J147="三等奖",J147="优秀结项",J147="合格结项"),"一般成果",IF(OR(J147="国家级立项",J147="省级立项",J147="校级立项"),"立项成果","参与成果"))))))</f>
        <v>立项成果</v>
      </c>
      <c r="L147" s="11" t="str">
        <f>IF(J147="","",IF(OR(J147="金奖",J147="银奖",J147="铜奖"),"金银铜体系",IF(OR(J147="特等奖",J147="一等奖",J147="二等奖",J147="三等奖"),"特一二三体系",IF(OR(J147="国家级立项",J147="省级立项",J147="校级立项"),"立项体系",IF(J147="创业之星","荣誉称号体系","其他")))))</f>
        <v>立项体系</v>
      </c>
      <c r="M147" s="11" t="str">
        <f>IF(J147="","",IF(OR(J147="入围奖",J147="优秀奖"),"是","是"))</f>
        <v>是</v>
      </c>
      <c r="N147" s="11"/>
      <c r="O147" s="11"/>
      <c r="P147" s="11"/>
      <c r="Q147" s="11"/>
      <c r="R147" s="11"/>
      <c r="S147" s="11"/>
      <c r="T147" s="11"/>
      <c r="U147" s="11"/>
      <c r="V147" s="11"/>
      <c r="W147" s="11"/>
      <c r="X147" s="11"/>
      <c r="Y147" s="11"/>
      <c r="Z147" s="11" t="s">
        <v>117</v>
      </c>
      <c r="AA147" s="11"/>
      <c r="AB147" s="11"/>
      <c r="AC147" s="11"/>
      <c r="AD147" s="22">
        <f ca="1">IF(A147="","",TODAY())</f>
        <v>46211</v>
      </c>
    </row>
    <row r="148" customHeight="1" spans="1:30">
      <c r="A148" s="11" t="s">
        <v>600</v>
      </c>
      <c r="B148" s="21">
        <v>2021</v>
      </c>
      <c r="C148" s="17" t="s">
        <v>601</v>
      </c>
      <c r="D148" s="17" t="s">
        <v>5</v>
      </c>
      <c r="E148" s="18" t="s">
        <v>109</v>
      </c>
      <c r="F148" s="18" t="s">
        <v>547</v>
      </c>
      <c r="G148" s="23">
        <v>2021</v>
      </c>
      <c r="H148" s="11" t="s">
        <v>5</v>
      </c>
      <c r="I148" s="11" t="s">
        <v>129</v>
      </c>
      <c r="J148" s="11" t="s">
        <v>130</v>
      </c>
      <c r="K148" s="11" t="str">
        <f>IF(J148="","",IF(OR(J148="金奖",J148="特等奖"),"顶级成果",IF(OR(J148="银奖",J148="一等奖",J148="创业之星"),"高等级成果",IF(OR(J148="铜奖",J148="二等奖"),"中等级成果",IF(OR(J148="三等奖",J148="优秀结项",J148="合格结项"),"一般成果",IF(OR(J148="国家级立项",J148="省级立项",J148="校级立项"),"立项成果","参与成果"))))))</f>
        <v>立项成果</v>
      </c>
      <c r="L148" s="11" t="str">
        <f>IF(J148="","",IF(OR(J148="金奖",J148="银奖",J148="铜奖"),"金银铜体系",IF(OR(J148="特等奖",J148="一等奖",J148="二等奖",J148="三等奖"),"特一二三体系",IF(OR(J148="国家级立项",J148="省级立项",J148="校级立项"),"立项体系",IF(J148="创业之星","荣誉称号体系","其他")))))</f>
        <v>立项体系</v>
      </c>
      <c r="M148" s="11" t="str">
        <f>IF(J148="","",IF(OR(J148="入围奖",J148="优秀奖"),"是","是"))</f>
        <v>是</v>
      </c>
      <c r="N148" s="11"/>
      <c r="O148" s="11"/>
      <c r="P148" s="11"/>
      <c r="Q148" s="11"/>
      <c r="R148" s="11"/>
      <c r="S148" s="11"/>
      <c r="T148" s="11"/>
      <c r="U148" s="11"/>
      <c r="V148" s="11"/>
      <c r="W148" s="11"/>
      <c r="X148" s="11"/>
      <c r="Y148" s="11"/>
      <c r="Z148" s="11" t="s">
        <v>117</v>
      </c>
      <c r="AA148" s="11"/>
      <c r="AB148" s="11"/>
      <c r="AC148" s="11"/>
      <c r="AD148" s="22">
        <f ca="1">IF(A148="","",TODAY())</f>
        <v>46211</v>
      </c>
    </row>
    <row r="149" customHeight="1" spans="1:30">
      <c r="A149" s="11" t="s">
        <v>602</v>
      </c>
      <c r="B149" s="21">
        <v>2021</v>
      </c>
      <c r="C149" s="17" t="s">
        <v>603</v>
      </c>
      <c r="D149" s="17" t="s">
        <v>5</v>
      </c>
      <c r="E149" s="18" t="s">
        <v>109</v>
      </c>
      <c r="F149" s="18" t="s">
        <v>547</v>
      </c>
      <c r="G149" s="23">
        <v>2021</v>
      </c>
      <c r="H149" s="11" t="s">
        <v>5</v>
      </c>
      <c r="I149" s="11" t="s">
        <v>129</v>
      </c>
      <c r="J149" s="11" t="s">
        <v>130</v>
      </c>
      <c r="K149" s="11" t="str">
        <f>IF(J149="","",IF(OR(J149="金奖",J149="特等奖"),"顶级成果",IF(OR(J149="银奖",J149="一等奖",J149="创业之星"),"高等级成果",IF(OR(J149="铜奖",J149="二等奖"),"中等级成果",IF(OR(J149="三等奖",J149="优秀结项",J149="合格结项"),"一般成果",IF(OR(J149="国家级立项",J149="省级立项",J149="校级立项"),"立项成果","参与成果"))))))</f>
        <v>立项成果</v>
      </c>
      <c r="L149" s="11" t="str">
        <f>IF(J149="","",IF(OR(J149="金奖",J149="银奖",J149="铜奖"),"金银铜体系",IF(OR(J149="特等奖",J149="一等奖",J149="二等奖",J149="三等奖"),"特一二三体系",IF(OR(J149="国家级立项",J149="省级立项",J149="校级立项"),"立项体系",IF(J149="创业之星","荣誉称号体系","其他")))))</f>
        <v>立项体系</v>
      </c>
      <c r="M149" s="11" t="str">
        <f>IF(J149="","",IF(OR(J149="入围奖",J149="优秀奖"),"是","是"))</f>
        <v>是</v>
      </c>
      <c r="N149" s="11"/>
      <c r="O149" s="11"/>
      <c r="P149" s="11"/>
      <c r="Q149" s="11"/>
      <c r="R149" s="11"/>
      <c r="S149" s="11"/>
      <c r="T149" s="11"/>
      <c r="U149" s="11"/>
      <c r="V149" s="11"/>
      <c r="W149" s="11"/>
      <c r="X149" s="11"/>
      <c r="Y149" s="11"/>
      <c r="Z149" s="11" t="s">
        <v>117</v>
      </c>
      <c r="AA149" s="11"/>
      <c r="AB149" s="11"/>
      <c r="AC149" s="11"/>
      <c r="AD149" s="22">
        <f ca="1">IF(A149="","",TODAY())</f>
        <v>46211</v>
      </c>
    </row>
    <row r="150" customHeight="1" spans="1:30">
      <c r="A150" s="11" t="s">
        <v>604</v>
      </c>
      <c r="B150" s="21">
        <v>2021</v>
      </c>
      <c r="C150" s="17" t="s">
        <v>605</v>
      </c>
      <c r="D150" s="17" t="s">
        <v>5</v>
      </c>
      <c r="E150" s="18" t="s">
        <v>109</v>
      </c>
      <c r="F150" s="18" t="s">
        <v>547</v>
      </c>
      <c r="G150" s="23">
        <v>2021</v>
      </c>
      <c r="H150" s="11" t="s">
        <v>5</v>
      </c>
      <c r="I150" s="11" t="s">
        <v>129</v>
      </c>
      <c r="J150" s="11" t="s">
        <v>130</v>
      </c>
      <c r="K150" s="11" t="str">
        <f>IF(J150="","",IF(OR(J150="金奖",J150="特等奖"),"顶级成果",IF(OR(J150="银奖",J150="一等奖",J150="创业之星"),"高等级成果",IF(OR(J150="铜奖",J150="二等奖"),"中等级成果",IF(OR(J150="三等奖",J150="优秀结项",J150="合格结项"),"一般成果",IF(OR(J150="国家级立项",J150="省级立项",J150="校级立项"),"立项成果","参与成果"))))))</f>
        <v>立项成果</v>
      </c>
      <c r="L150" s="11" t="str">
        <f>IF(J150="","",IF(OR(J150="金奖",J150="银奖",J150="铜奖"),"金银铜体系",IF(OR(J150="特等奖",J150="一等奖",J150="二等奖",J150="三等奖"),"特一二三体系",IF(OR(J150="国家级立项",J150="省级立项",J150="校级立项"),"立项体系",IF(J150="创业之星","荣誉称号体系","其他")))))</f>
        <v>立项体系</v>
      </c>
      <c r="M150" s="11" t="str">
        <f>IF(J150="","",IF(OR(J150="入围奖",J150="优秀奖"),"是","是"))</f>
        <v>是</v>
      </c>
      <c r="N150" s="11"/>
      <c r="O150" s="11"/>
      <c r="P150" s="11"/>
      <c r="Q150" s="11"/>
      <c r="R150" s="11"/>
      <c r="S150" s="11"/>
      <c r="T150" s="11"/>
      <c r="U150" s="11"/>
      <c r="V150" s="11"/>
      <c r="W150" s="11"/>
      <c r="X150" s="11"/>
      <c r="Y150" s="11"/>
      <c r="Z150" s="11" t="s">
        <v>117</v>
      </c>
      <c r="AA150" s="11"/>
      <c r="AB150" s="11"/>
      <c r="AC150" s="11"/>
      <c r="AD150" s="22">
        <f ca="1">IF(A150="","",TODAY())</f>
        <v>46211</v>
      </c>
    </row>
    <row r="151" customHeight="1" spans="1:30">
      <c r="A151" s="11" t="s">
        <v>606</v>
      </c>
      <c r="B151" s="21">
        <v>2021</v>
      </c>
      <c r="C151" s="17" t="s">
        <v>607</v>
      </c>
      <c r="D151" s="17" t="s">
        <v>5</v>
      </c>
      <c r="E151" s="18" t="s">
        <v>109</v>
      </c>
      <c r="F151" s="18" t="s">
        <v>547</v>
      </c>
      <c r="G151" s="23">
        <v>2021</v>
      </c>
      <c r="H151" s="11" t="s">
        <v>5</v>
      </c>
      <c r="I151" s="11" t="s">
        <v>129</v>
      </c>
      <c r="J151" s="11" t="s">
        <v>130</v>
      </c>
      <c r="K151" s="11" t="str">
        <f>IF(J151="","",IF(OR(J151="金奖",J151="特等奖"),"顶级成果",IF(OR(J151="银奖",J151="一等奖",J151="创业之星"),"高等级成果",IF(OR(J151="铜奖",J151="二等奖"),"中等级成果",IF(OR(J151="三等奖",J151="优秀结项",J151="合格结项"),"一般成果",IF(OR(J151="国家级立项",J151="省级立项",J151="校级立项"),"立项成果","参与成果"))))))</f>
        <v>立项成果</v>
      </c>
      <c r="L151" s="11" t="str">
        <f>IF(J151="","",IF(OR(J151="金奖",J151="银奖",J151="铜奖"),"金银铜体系",IF(OR(J151="特等奖",J151="一等奖",J151="二等奖",J151="三等奖"),"特一二三体系",IF(OR(J151="国家级立项",J151="省级立项",J151="校级立项"),"立项体系",IF(J151="创业之星","荣誉称号体系","其他")))))</f>
        <v>立项体系</v>
      </c>
      <c r="M151" s="11" t="str">
        <f>IF(J151="","",IF(OR(J151="入围奖",J151="优秀奖"),"是","是"))</f>
        <v>是</v>
      </c>
      <c r="N151" s="11"/>
      <c r="O151" s="11"/>
      <c r="P151" s="11"/>
      <c r="Q151" s="11"/>
      <c r="R151" s="11"/>
      <c r="S151" s="11"/>
      <c r="T151" s="11"/>
      <c r="U151" s="11"/>
      <c r="V151" s="11"/>
      <c r="W151" s="11"/>
      <c r="X151" s="11"/>
      <c r="Y151" s="11"/>
      <c r="Z151" s="11" t="s">
        <v>117</v>
      </c>
      <c r="AA151" s="11"/>
      <c r="AB151" s="11"/>
      <c r="AC151" s="11"/>
      <c r="AD151" s="22">
        <f ca="1">IF(A151="","",TODAY())</f>
        <v>46211</v>
      </c>
    </row>
    <row r="152" customHeight="1" spans="1:30">
      <c r="A152" s="11" t="s">
        <v>608</v>
      </c>
      <c r="B152" s="21">
        <v>2021</v>
      </c>
      <c r="C152" s="17" t="s">
        <v>609</v>
      </c>
      <c r="D152" s="17" t="s">
        <v>5</v>
      </c>
      <c r="E152" s="18" t="s">
        <v>109</v>
      </c>
      <c r="F152" s="18" t="s">
        <v>547</v>
      </c>
      <c r="G152" s="23">
        <v>2021</v>
      </c>
      <c r="H152" s="11" t="s">
        <v>5</v>
      </c>
      <c r="I152" s="11" t="s">
        <v>129</v>
      </c>
      <c r="J152" s="11" t="s">
        <v>130</v>
      </c>
      <c r="K152" s="11" t="str">
        <f>IF(J152="","",IF(OR(J152="金奖",J152="特等奖"),"顶级成果",IF(OR(J152="银奖",J152="一等奖",J152="创业之星"),"高等级成果",IF(OR(J152="铜奖",J152="二等奖"),"中等级成果",IF(OR(J152="三等奖",J152="优秀结项",J152="合格结项"),"一般成果",IF(OR(J152="国家级立项",J152="省级立项",J152="校级立项"),"立项成果","参与成果"))))))</f>
        <v>立项成果</v>
      </c>
      <c r="L152" s="11" t="str">
        <f>IF(J152="","",IF(OR(J152="金奖",J152="银奖",J152="铜奖"),"金银铜体系",IF(OR(J152="特等奖",J152="一等奖",J152="二等奖",J152="三等奖"),"特一二三体系",IF(OR(J152="国家级立项",J152="省级立项",J152="校级立项"),"立项体系",IF(J152="创业之星","荣誉称号体系","其他")))))</f>
        <v>立项体系</v>
      </c>
      <c r="M152" s="11" t="str">
        <f>IF(J152="","",IF(OR(J152="入围奖",J152="优秀奖"),"是","是"))</f>
        <v>是</v>
      </c>
      <c r="N152" s="11"/>
      <c r="O152" s="11"/>
      <c r="P152" s="11"/>
      <c r="Q152" s="11"/>
      <c r="R152" s="11"/>
      <c r="S152" s="11"/>
      <c r="T152" s="11"/>
      <c r="U152" s="11"/>
      <c r="V152" s="11"/>
      <c r="W152" s="11"/>
      <c r="X152" s="11"/>
      <c r="Y152" s="11"/>
      <c r="Z152" s="11" t="s">
        <v>117</v>
      </c>
      <c r="AA152" s="11"/>
      <c r="AB152" s="11"/>
      <c r="AC152" s="11"/>
      <c r="AD152" s="22">
        <f ca="1">IF(A152="","",TODAY())</f>
        <v>46211</v>
      </c>
    </row>
    <row r="153" customHeight="1" spans="1:30">
      <c r="A153" s="11" t="s">
        <v>610</v>
      </c>
      <c r="B153" s="21">
        <v>2022</v>
      </c>
      <c r="C153" s="17" t="s">
        <v>611</v>
      </c>
      <c r="D153" s="17" t="s">
        <v>2</v>
      </c>
      <c r="E153" s="18" t="s">
        <v>135</v>
      </c>
      <c r="F153" s="18" t="s">
        <v>612</v>
      </c>
      <c r="G153" s="17" t="s">
        <v>613</v>
      </c>
      <c r="H153" s="11" t="s">
        <v>2</v>
      </c>
      <c r="I153" s="11" t="s">
        <v>68</v>
      </c>
      <c r="J153" s="11" t="s">
        <v>138</v>
      </c>
      <c r="K153" s="11" t="str">
        <f>IF(J153="","",IF(OR(J153="金奖",J153="特等奖"),"顶级成果",IF(OR(J153="银奖",J153="一等奖",J153="创业之星"),"高等级成果",IF(OR(J153="铜奖",J153="二等奖"),"中等级成果",IF(OR(J153="三等奖",J153="优秀结项",J153="合格结项"),"一般成果",IF(OR(J153="国家级立项",J153="省级立项",J153="校级立项"),"立项成果","参与成果"))))))</f>
        <v>高等级成果</v>
      </c>
      <c r="L153" s="11" t="str">
        <f>IF(J153="","",IF(OR(J153="金奖",J153="银奖",J153="铜奖"),"金银铜体系",IF(OR(J153="特等奖",J153="一等奖",J153="二等奖",J153="三等奖"),"特一二三体系",IF(OR(J153="国家级立项",J153="省级立项",J153="校级立项"),"立项体系",IF(J153="创业之星","荣誉称号体系","其他")))))</f>
        <v>金银铜体系</v>
      </c>
      <c r="M153" s="11" t="str">
        <f>IF(J153="","",IF(OR(J153="入围奖",J153="优秀奖"),"是","是"))</f>
        <v>是</v>
      </c>
      <c r="N153" s="11" t="s">
        <v>289</v>
      </c>
      <c r="O153" s="11"/>
      <c r="P153" s="17" t="s">
        <v>614</v>
      </c>
      <c r="Q153" s="11" t="s">
        <v>615</v>
      </c>
      <c r="R153" s="11"/>
      <c r="S153" s="11"/>
      <c r="T153" s="11"/>
      <c r="U153" s="11"/>
      <c r="V153" s="11" t="s">
        <v>72</v>
      </c>
      <c r="W153" s="11"/>
      <c r="X153" s="11"/>
      <c r="Y153" s="11"/>
      <c r="Z153" s="11" t="s">
        <v>82</v>
      </c>
      <c r="AA153" s="11"/>
      <c r="AB153" s="11"/>
      <c r="AC153" s="11"/>
      <c r="AD153" s="22">
        <f ca="1">IF(A153="","",TODAY())</f>
        <v>46211</v>
      </c>
    </row>
    <row r="154" customHeight="1" spans="1:30">
      <c r="A154" s="11" t="s">
        <v>616</v>
      </c>
      <c r="B154" s="21">
        <v>2022</v>
      </c>
      <c r="C154" s="17" t="s">
        <v>617</v>
      </c>
      <c r="D154" s="17" t="s">
        <v>2</v>
      </c>
      <c r="E154" s="18" t="s">
        <v>135</v>
      </c>
      <c r="F154" s="18" t="s">
        <v>612</v>
      </c>
      <c r="G154" s="17" t="s">
        <v>618</v>
      </c>
      <c r="H154" s="11" t="s">
        <v>2</v>
      </c>
      <c r="I154" s="11" t="s">
        <v>89</v>
      </c>
      <c r="J154" s="11" t="s">
        <v>138</v>
      </c>
      <c r="K154" s="11" t="str">
        <f>IF(J154="","",IF(OR(J154="金奖",J154="特等奖"),"顶级成果",IF(OR(J154="银奖",J154="一等奖",J154="创业之星"),"高等级成果",IF(OR(J154="铜奖",J154="二等奖"),"中等级成果",IF(OR(J154="三等奖",J154="优秀结项",J154="合格结项"),"一般成果",IF(OR(J154="国家级立项",J154="省级立项",J154="校级立项"),"立项成果","参与成果"))))))</f>
        <v>高等级成果</v>
      </c>
      <c r="L154" s="11" t="str">
        <f>IF(J154="","",IF(OR(J154="金奖",J154="银奖",J154="铜奖"),"金银铜体系",IF(OR(J154="特等奖",J154="一等奖",J154="二等奖",J154="三等奖"),"特一二三体系",IF(OR(J154="国家级立项",J154="省级立项",J154="校级立项"),"立项体系",IF(J154="创业之星","荣誉称号体系","其他")))))</f>
        <v>金银铜体系</v>
      </c>
      <c r="M154" s="11" t="str">
        <f>IF(J154="","",IF(OR(J154="入围奖",J154="优秀奖"),"是","是"))</f>
        <v>是</v>
      </c>
      <c r="N154" s="11" t="s">
        <v>293</v>
      </c>
      <c r="O154" s="11"/>
      <c r="P154" s="17" t="s">
        <v>619</v>
      </c>
      <c r="Q154" s="11" t="s">
        <v>620</v>
      </c>
      <c r="R154" s="11"/>
      <c r="S154" s="11"/>
      <c r="T154" s="11"/>
      <c r="U154" s="11"/>
      <c r="V154" s="11" t="s">
        <v>72</v>
      </c>
      <c r="W154" s="11"/>
      <c r="X154" s="11"/>
      <c r="Y154" s="11"/>
      <c r="Z154" s="11" t="s">
        <v>82</v>
      </c>
      <c r="AA154" s="11"/>
      <c r="AB154" s="11"/>
      <c r="AC154" s="11"/>
      <c r="AD154" s="22">
        <f ca="1">IF(A154="","",TODAY())</f>
        <v>46211</v>
      </c>
    </row>
    <row r="155" customHeight="1" spans="1:30">
      <c r="A155" s="11" t="s">
        <v>621</v>
      </c>
      <c r="B155" s="21">
        <v>2022</v>
      </c>
      <c r="C155" s="17" t="s">
        <v>622</v>
      </c>
      <c r="D155" s="17" t="s">
        <v>2</v>
      </c>
      <c r="E155" s="18" t="s">
        <v>135</v>
      </c>
      <c r="F155" s="18" t="s">
        <v>612</v>
      </c>
      <c r="G155" s="17" t="s">
        <v>618</v>
      </c>
      <c r="H155" s="11" t="s">
        <v>2</v>
      </c>
      <c r="I155" s="11" t="s">
        <v>89</v>
      </c>
      <c r="J155" s="11" t="s">
        <v>149</v>
      </c>
      <c r="K155" s="11" t="str">
        <f>IF(J155="","",IF(OR(J155="金奖",J155="特等奖"),"顶级成果",IF(OR(J155="银奖",J155="一等奖",J155="创业之星"),"高等级成果",IF(OR(J155="铜奖",J155="二等奖"),"中等级成果",IF(OR(J155="三等奖",J155="优秀结项",J155="合格结项"),"一般成果",IF(OR(J155="国家级立项",J155="省级立项",J155="校级立项"),"立项成果","参与成果"))))))</f>
        <v>中等级成果</v>
      </c>
      <c r="L155" s="11" t="str">
        <f>IF(J155="","",IF(OR(J155="金奖",J155="银奖",J155="铜奖"),"金银铜体系",IF(OR(J155="特等奖",J155="一等奖",J155="二等奖",J155="三等奖"),"特一二三体系",IF(OR(J155="国家级立项",J155="省级立项",J155="校级立项"),"立项体系",IF(J155="创业之星","荣誉称号体系","其他")))))</f>
        <v>金银铜体系</v>
      </c>
      <c r="M155" s="11" t="str">
        <f>IF(J155="","",IF(OR(J155="入围奖",J155="优秀奖"),"是","是"))</f>
        <v>是</v>
      </c>
      <c r="N155" s="11" t="s">
        <v>297</v>
      </c>
      <c r="O155" s="11"/>
      <c r="P155" s="17" t="s">
        <v>623</v>
      </c>
      <c r="Q155" s="11" t="s">
        <v>624</v>
      </c>
      <c r="R155" s="11"/>
      <c r="S155" s="11"/>
      <c r="T155" s="11"/>
      <c r="U155" s="11"/>
      <c r="V155" s="11"/>
      <c r="W155" s="11"/>
      <c r="X155" s="11"/>
      <c r="Y155" s="11"/>
      <c r="Z155" s="11" t="s">
        <v>82</v>
      </c>
      <c r="AA155" s="11"/>
      <c r="AB155" s="11"/>
      <c r="AC155" s="11"/>
      <c r="AD155" s="22">
        <f ca="1">IF(A155="","",TODAY())</f>
        <v>46211</v>
      </c>
    </row>
    <row r="156" customHeight="1" spans="1:30">
      <c r="A156" s="11" t="s">
        <v>625</v>
      </c>
      <c r="B156" s="21">
        <v>2022</v>
      </c>
      <c r="C156" s="17" t="s">
        <v>626</v>
      </c>
      <c r="D156" s="17" t="s">
        <v>2</v>
      </c>
      <c r="E156" s="18" t="s">
        <v>135</v>
      </c>
      <c r="F156" s="18" t="s">
        <v>612</v>
      </c>
      <c r="G156" s="17" t="s">
        <v>618</v>
      </c>
      <c r="H156" s="11" t="s">
        <v>2</v>
      </c>
      <c r="I156" s="11" t="s">
        <v>89</v>
      </c>
      <c r="J156" s="11" t="s">
        <v>149</v>
      </c>
      <c r="K156" s="11" t="str">
        <f>IF(J156="","",IF(OR(J156="金奖",J156="特等奖"),"顶级成果",IF(OR(J156="银奖",J156="一等奖",J156="创业之星"),"高等级成果",IF(OR(J156="铜奖",J156="二等奖"),"中等级成果",IF(OR(J156="三等奖",J156="优秀结项",J156="合格结项"),"一般成果",IF(OR(J156="国家级立项",J156="省级立项",J156="校级立项"),"立项成果","参与成果"))))))</f>
        <v>中等级成果</v>
      </c>
      <c r="L156" s="11" t="str">
        <f>IF(J156="","",IF(OR(J156="金奖",J156="银奖",J156="铜奖"),"金银铜体系",IF(OR(J156="特等奖",J156="一等奖",J156="二等奖",J156="三等奖"),"特一二三体系",IF(OR(J156="国家级立项",J156="省级立项",J156="校级立项"),"立项体系",IF(J156="创业之星","荣誉称号体系","其他")))))</f>
        <v>金银铜体系</v>
      </c>
      <c r="M156" s="11" t="str">
        <f>IF(J156="","",IF(OR(J156="入围奖",J156="优秀奖"),"是","是"))</f>
        <v>是</v>
      </c>
      <c r="N156" s="11" t="s">
        <v>301</v>
      </c>
      <c r="O156" s="11"/>
      <c r="P156" s="17" t="s">
        <v>627</v>
      </c>
      <c r="Q156" s="11" t="s">
        <v>620</v>
      </c>
      <c r="R156" s="11"/>
      <c r="S156" s="11"/>
      <c r="T156" s="11"/>
      <c r="U156" s="11"/>
      <c r="V156" s="11"/>
      <c r="W156" s="11"/>
      <c r="X156" s="11"/>
      <c r="Y156" s="11"/>
      <c r="Z156" s="11" t="s">
        <v>82</v>
      </c>
      <c r="AA156" s="11"/>
      <c r="AB156" s="11"/>
      <c r="AC156" s="11"/>
      <c r="AD156" s="22">
        <f ca="1">IF(A156="","",TODAY())</f>
        <v>46211</v>
      </c>
    </row>
    <row r="157" customHeight="1" spans="1:30">
      <c r="A157" s="11" t="s">
        <v>628</v>
      </c>
      <c r="B157" s="21">
        <v>2022</v>
      </c>
      <c r="C157" s="17" t="s">
        <v>626</v>
      </c>
      <c r="D157" s="17" t="s">
        <v>2</v>
      </c>
      <c r="E157" s="18" t="s">
        <v>158</v>
      </c>
      <c r="F157" s="18" t="s">
        <v>629</v>
      </c>
      <c r="G157" s="11" t="s">
        <v>630</v>
      </c>
      <c r="H157" s="11" t="s">
        <v>2</v>
      </c>
      <c r="I157" s="11" t="s">
        <v>89</v>
      </c>
      <c r="J157" s="11" t="s">
        <v>138</v>
      </c>
      <c r="K157" s="11" t="str">
        <f>IF(J157="","",IF(OR(J157="金奖",J157="特等奖"),"顶级成果",IF(OR(J157="银奖",J157="一等奖",J157="创业之星"),"高等级成果",IF(OR(J157="铜奖",J157="二等奖"),"中等级成果",IF(OR(J157="三等奖",J157="优秀结项",J157="合格结项"),"一般成果",IF(OR(J157="国家级立项",J157="省级立项",J157="校级立项"),"立项成果","参与成果"))))))</f>
        <v>高等级成果</v>
      </c>
      <c r="L157" s="11" t="str">
        <f>IF(J157="","",IF(OR(J157="金奖",J157="银奖",J157="铜奖"),"金银铜体系",IF(OR(J157="特等奖",J157="一等奖",J157="二等奖",J157="三等奖"),"特一二三体系",IF(OR(J157="国家级立项",J157="省级立项",J157="校级立项"),"立项体系",IF(J157="创业之星","荣誉称号体系","其他")))))</f>
        <v>金银铜体系</v>
      </c>
      <c r="M157" s="11" t="str">
        <f>IF(J157="","",IF(OR(J157="入围奖",J157="优秀奖"),"是","是"))</f>
        <v>是</v>
      </c>
      <c r="N157" s="11" t="s">
        <v>301</v>
      </c>
      <c r="O157" s="11"/>
      <c r="P157" s="11" t="s">
        <v>631</v>
      </c>
      <c r="Q157" s="11" t="s">
        <v>620</v>
      </c>
      <c r="R157" s="11"/>
      <c r="S157" s="11"/>
      <c r="T157" s="11"/>
      <c r="U157" s="11"/>
      <c r="V157" s="11"/>
      <c r="W157" s="11"/>
      <c r="X157" s="11"/>
      <c r="Y157" s="11"/>
      <c r="Z157" s="11" t="s">
        <v>82</v>
      </c>
      <c r="AA157" s="11"/>
      <c r="AB157" s="11"/>
      <c r="AC157" s="11"/>
      <c r="AD157" s="22">
        <f ca="1">IF(A157="","",TODAY())</f>
        <v>46211</v>
      </c>
    </row>
    <row r="158" customHeight="1" spans="1:30">
      <c r="A158" s="11" t="s">
        <v>632</v>
      </c>
      <c r="B158" s="21">
        <v>2022</v>
      </c>
      <c r="C158" s="17" t="s">
        <v>633</v>
      </c>
      <c r="D158" s="17" t="s">
        <v>2</v>
      </c>
      <c r="E158" s="18" t="s">
        <v>158</v>
      </c>
      <c r="F158" s="18" t="s">
        <v>629</v>
      </c>
      <c r="G158" s="17" t="s">
        <v>634</v>
      </c>
      <c r="H158" s="11" t="s">
        <v>2</v>
      </c>
      <c r="I158" s="11" t="s">
        <v>68</v>
      </c>
      <c r="J158" s="11" t="s">
        <v>635</v>
      </c>
      <c r="K158" s="11" t="str">
        <f>IF(J158="","",IF(OR(J158="金奖",J158="特等奖"),"顶级成果",IF(OR(J158="银奖",J158="一等奖",J158="创业之星"),"高等级成果",IF(OR(J158="铜奖",J158="二等奖"),"中等级成果",IF(OR(J158="三等奖",J158="优秀结项",J158="合格结项"),"一般成果",IF(OR(J158="国家级立项",J158="省级立项",J158="校级立项"),"立项成果","参与成果"))))))</f>
        <v>顶级成果</v>
      </c>
      <c r="L158" s="11" t="str">
        <f>IF(J158="","",IF(OR(J158="金奖",J158="银奖",J158="铜奖"),"金银铜体系",IF(OR(J158="特等奖",J158="一等奖",J158="二等奖",J158="三等奖"),"特一二三体系",IF(OR(J158="国家级立项",J158="省级立项",J158="校级立项"),"立项体系",IF(J158="创业之星","荣誉称号体系","其他")))))</f>
        <v>金银铜体系</v>
      </c>
      <c r="M158" s="11" t="str">
        <f>IF(J158="","",IF(OR(J158="入围奖",J158="优秀奖"),"是","是"))</f>
        <v>是</v>
      </c>
      <c r="N158" s="17"/>
      <c r="O158" s="11"/>
      <c r="P158" s="11"/>
      <c r="Q158" s="11" t="s">
        <v>636</v>
      </c>
      <c r="R158" s="11"/>
      <c r="S158" s="11"/>
      <c r="T158" s="11"/>
      <c r="U158" s="11"/>
      <c r="V158" s="11" t="s">
        <v>72</v>
      </c>
      <c r="W158" s="11"/>
      <c r="X158" s="11"/>
      <c r="Y158" s="11"/>
      <c r="Z158" s="11" t="s">
        <v>82</v>
      </c>
      <c r="AA158" s="11"/>
      <c r="AB158" s="11"/>
      <c r="AC158" s="11"/>
      <c r="AD158" s="22">
        <f ca="1">IF(A158="","",TODAY())</f>
        <v>46211</v>
      </c>
    </row>
    <row r="159" customHeight="1" spans="1:30">
      <c r="A159" s="11" t="s">
        <v>637</v>
      </c>
      <c r="B159" s="21">
        <v>2022</v>
      </c>
      <c r="C159" s="17" t="s">
        <v>638</v>
      </c>
      <c r="D159" s="17" t="s">
        <v>2</v>
      </c>
      <c r="E159" s="18" t="s">
        <v>639</v>
      </c>
      <c r="F159" s="18" t="s">
        <v>640</v>
      </c>
      <c r="G159" s="17" t="s">
        <v>641</v>
      </c>
      <c r="H159" s="11" t="s">
        <v>2</v>
      </c>
      <c r="I159" s="11" t="s">
        <v>129</v>
      </c>
      <c r="J159" s="11" t="s">
        <v>635</v>
      </c>
      <c r="K159" s="11" t="str">
        <f>IF(J159="","",IF(OR(J159="金奖",J159="特等奖"),"顶级成果",IF(OR(J159="银奖",J159="一等奖",J159="创业之星"),"高等级成果",IF(OR(J159="铜奖",J159="二等奖"),"中等级成果",IF(OR(J159="三等奖",J159="优秀结项",J159="合格结项"),"一般成果",IF(OR(J159="国家级立项",J159="省级立项",J159="校级立项"),"立项成果","参与成果"))))))</f>
        <v>顶级成果</v>
      </c>
      <c r="L159" s="11" t="str">
        <f>IF(J159="","",IF(OR(J159="金奖",J159="银奖",J159="铜奖"),"金银铜体系",IF(OR(J159="特等奖",J159="一等奖",J159="二等奖",J159="三等奖"),"特一二三体系",IF(OR(J159="国家级立项",J159="省级立项",J159="校级立项"),"立项体系",IF(J159="创业之星","荣誉称号体系","其他")))))</f>
        <v>金银铜体系</v>
      </c>
      <c r="M159" s="11" t="str">
        <f>IF(J159="","",IF(OR(J159="入围奖",J159="优秀奖"),"是","是"))</f>
        <v>是</v>
      </c>
      <c r="N159" s="17"/>
      <c r="O159" s="11"/>
      <c r="P159" s="11"/>
      <c r="Q159" s="11"/>
      <c r="R159" s="11"/>
      <c r="S159" s="11"/>
      <c r="T159" s="11"/>
      <c r="U159" s="11"/>
      <c r="V159" s="11"/>
      <c r="W159" s="11"/>
      <c r="X159" s="11"/>
      <c r="Y159" s="11"/>
      <c r="Z159" s="11" t="s">
        <v>82</v>
      </c>
      <c r="AA159" s="11"/>
      <c r="AB159" s="11"/>
      <c r="AC159" s="11"/>
      <c r="AD159" s="22">
        <f ca="1">IF(A159="","",TODAY())</f>
        <v>46211</v>
      </c>
    </row>
    <row r="160" customHeight="1" spans="1:30">
      <c r="A160" s="11" t="s">
        <v>642</v>
      </c>
      <c r="B160" s="21">
        <v>2022</v>
      </c>
      <c r="C160" s="17" t="s">
        <v>643</v>
      </c>
      <c r="D160" s="17" t="s">
        <v>2</v>
      </c>
      <c r="E160" s="18" t="s">
        <v>639</v>
      </c>
      <c r="F160" s="18" t="s">
        <v>640</v>
      </c>
      <c r="G160" s="17" t="s">
        <v>641</v>
      </c>
      <c r="H160" s="11" t="s">
        <v>2</v>
      </c>
      <c r="I160" s="11" t="s">
        <v>129</v>
      </c>
      <c r="J160" s="11" t="s">
        <v>635</v>
      </c>
      <c r="K160" s="11" t="str">
        <f>IF(J160="","",IF(OR(J160="金奖",J160="特等奖"),"顶级成果",IF(OR(J160="银奖",J160="一等奖",J160="创业之星"),"高等级成果",IF(OR(J160="铜奖",J160="二等奖"),"中等级成果",IF(OR(J160="三等奖",J160="优秀结项",J160="合格结项"),"一般成果",IF(OR(J160="国家级立项",J160="省级立项",J160="校级立项"),"立项成果","参与成果"))))))</f>
        <v>顶级成果</v>
      </c>
      <c r="L160" s="11" t="str">
        <f>IF(J160="","",IF(OR(J160="金奖",J160="银奖",J160="铜奖"),"金银铜体系",IF(OR(J160="特等奖",J160="一等奖",J160="二等奖",J160="三等奖"),"特一二三体系",IF(OR(J160="国家级立项",J160="省级立项",J160="校级立项"),"立项体系",IF(J160="创业之星","荣誉称号体系","其他")))))</f>
        <v>金银铜体系</v>
      </c>
      <c r="M160" s="11" t="str">
        <f>IF(J160="","",IF(OR(J160="入围奖",J160="优秀奖"),"是","是"))</f>
        <v>是</v>
      </c>
      <c r="N160" s="17"/>
      <c r="O160" s="11"/>
      <c r="P160" s="11"/>
      <c r="Q160" s="11"/>
      <c r="R160" s="11"/>
      <c r="S160" s="11"/>
      <c r="T160" s="11"/>
      <c r="U160" s="11"/>
      <c r="V160" s="11" t="s">
        <v>72</v>
      </c>
      <c r="W160" s="11"/>
      <c r="X160" s="11"/>
      <c r="Y160" s="11"/>
      <c r="Z160" s="11" t="s">
        <v>82</v>
      </c>
      <c r="AA160" s="11"/>
      <c r="AB160" s="11"/>
      <c r="AC160" s="11"/>
      <c r="AD160" s="22">
        <f ca="1">IF(A160="","",TODAY())</f>
        <v>46211</v>
      </c>
    </row>
    <row r="161" customHeight="1" spans="1:30">
      <c r="A161" s="11" t="s">
        <v>644</v>
      </c>
      <c r="B161" s="21">
        <v>2022</v>
      </c>
      <c r="C161" s="17" t="s">
        <v>645</v>
      </c>
      <c r="D161" s="17" t="s">
        <v>2</v>
      </c>
      <c r="E161" s="18" t="s">
        <v>639</v>
      </c>
      <c r="F161" s="18" t="s">
        <v>640</v>
      </c>
      <c r="G161" s="17" t="s">
        <v>641</v>
      </c>
      <c r="H161" s="11" t="s">
        <v>2</v>
      </c>
      <c r="I161" s="11" t="s">
        <v>129</v>
      </c>
      <c r="J161" s="11" t="s">
        <v>138</v>
      </c>
      <c r="K161" s="11" t="str">
        <f>IF(J161="","",IF(OR(J161="金奖",J161="特等奖"),"顶级成果",IF(OR(J161="银奖",J161="一等奖",J161="创业之星"),"高等级成果",IF(OR(J161="铜奖",J161="二等奖"),"中等级成果",IF(OR(J161="三等奖",J161="优秀结项",J161="合格结项"),"一般成果",IF(OR(J161="国家级立项",J161="省级立项",J161="校级立项"),"立项成果","参与成果"))))))</f>
        <v>高等级成果</v>
      </c>
      <c r="L161" s="11" t="str">
        <f>IF(J161="","",IF(OR(J161="金奖",J161="银奖",J161="铜奖"),"金银铜体系",IF(OR(J161="特等奖",J161="一等奖",J161="二等奖",J161="三等奖"),"特一二三体系",IF(OR(J161="国家级立项",J161="省级立项",J161="校级立项"),"立项体系",IF(J161="创业之星","荣誉称号体系","其他")))))</f>
        <v>金银铜体系</v>
      </c>
      <c r="M161" s="11" t="str">
        <f>IF(J161="","",IF(OR(J161="入围奖",J161="优秀奖"),"是","是"))</f>
        <v>是</v>
      </c>
      <c r="N161" s="17"/>
      <c r="O161" s="11"/>
      <c r="P161" s="11"/>
      <c r="Q161" s="11"/>
      <c r="R161" s="11"/>
      <c r="S161" s="11"/>
      <c r="T161" s="11"/>
      <c r="U161" s="11"/>
      <c r="V161" s="11"/>
      <c r="W161" s="11"/>
      <c r="X161" s="11"/>
      <c r="Y161" s="11"/>
      <c r="Z161" s="11" t="s">
        <v>82</v>
      </c>
      <c r="AA161" s="11"/>
      <c r="AB161" s="11"/>
      <c r="AC161" s="11"/>
      <c r="AD161" s="22">
        <f ca="1">IF(A161="","",TODAY())</f>
        <v>46211</v>
      </c>
    </row>
    <row r="162" customHeight="1" spans="1:30">
      <c r="A162" s="11" t="s">
        <v>646</v>
      </c>
      <c r="B162" s="21">
        <v>2022</v>
      </c>
      <c r="C162" s="17" t="s">
        <v>647</v>
      </c>
      <c r="D162" s="17" t="s">
        <v>3</v>
      </c>
      <c r="E162" s="18" t="s">
        <v>648</v>
      </c>
      <c r="F162" s="18" t="s">
        <v>649</v>
      </c>
      <c r="G162" s="17" t="s">
        <v>650</v>
      </c>
      <c r="H162" s="11" t="s">
        <v>3</v>
      </c>
      <c r="I162" s="11" t="s">
        <v>68</v>
      </c>
      <c r="J162" s="11" t="s">
        <v>651</v>
      </c>
      <c r="K162" s="11" t="str">
        <f>IF(J162="","",IF(OR(J162="金奖",J162="特等奖"),"顶级成果",IF(OR(J162="银奖",J162="一等奖",J162="创业之星"),"高等级成果",IF(OR(J162="铜奖",J162="二等奖"),"中等级成果",IF(OR(J162="三等奖",J162="优秀结项",J162="合格结项"),"一般成果",IF(OR(J162="国家级立项",J162="省级立项",J162="校级立项"),"立项成果","参与成果"))))))</f>
        <v>高等级成果</v>
      </c>
      <c r="L162" s="11" t="str">
        <f>IF(J162="","",IF(OR(J162="金奖",J162="银奖",J162="铜奖"),"金银铜体系",IF(OR(J162="特等奖",J162="一等奖",J162="二等奖",J162="三等奖"),"特一二三体系",IF(OR(J162="国家级立项",J162="省级立项",J162="校级立项"),"立项体系",IF(J162="创业之星","荣誉称号体系","其他")))))</f>
        <v>特一二三体系</v>
      </c>
      <c r="M162" s="11" t="str">
        <f>IF(J162="","",IF(OR(J162="入围奖",J162="优秀奖"),"是","是"))</f>
        <v>是</v>
      </c>
      <c r="N162" s="17" t="s">
        <v>514</v>
      </c>
      <c r="O162" s="11"/>
      <c r="P162" s="17" t="s">
        <v>652</v>
      </c>
      <c r="Q162" s="11" t="s">
        <v>653</v>
      </c>
      <c r="R162" s="11"/>
      <c r="S162" s="11"/>
      <c r="T162" s="11"/>
      <c r="U162" s="11"/>
      <c r="V162" s="11"/>
      <c r="W162" s="11"/>
      <c r="X162" s="11"/>
      <c r="Y162" s="11"/>
      <c r="Z162" s="11" t="s">
        <v>82</v>
      </c>
      <c r="AA162" s="11"/>
      <c r="AB162" s="11"/>
      <c r="AC162" s="11"/>
      <c r="AD162" s="22">
        <f ca="1">IF(A162="","",TODAY())</f>
        <v>46211</v>
      </c>
    </row>
    <row r="163" customHeight="1" spans="1:30">
      <c r="A163" s="11" t="s">
        <v>654</v>
      </c>
      <c r="B163" s="21">
        <v>2022</v>
      </c>
      <c r="C163" s="17" t="s">
        <v>655</v>
      </c>
      <c r="D163" s="17" t="s">
        <v>3</v>
      </c>
      <c r="E163" s="18" t="s">
        <v>648</v>
      </c>
      <c r="F163" s="18" t="s">
        <v>649</v>
      </c>
      <c r="G163" s="17" t="s">
        <v>650</v>
      </c>
      <c r="H163" s="11" t="s">
        <v>3</v>
      </c>
      <c r="I163" s="11" t="s">
        <v>68</v>
      </c>
      <c r="J163" s="11" t="s">
        <v>651</v>
      </c>
      <c r="K163" s="11" t="str">
        <f>IF(J163="","",IF(OR(J163="金奖",J163="特等奖"),"顶级成果",IF(OR(J163="银奖",J163="一等奖",J163="创业之星"),"高等级成果",IF(OR(J163="铜奖",J163="二等奖"),"中等级成果",IF(OR(J163="三等奖",J163="优秀结项",J163="合格结项"),"一般成果",IF(OR(J163="国家级立项",J163="省级立项",J163="校级立项"),"立项成果","参与成果"))))))</f>
        <v>高等级成果</v>
      </c>
      <c r="L163" s="11" t="str">
        <f>IF(J163="","",IF(OR(J163="金奖",J163="银奖",J163="铜奖"),"金银铜体系",IF(OR(J163="特等奖",J163="一等奖",J163="二等奖",J163="三等奖"),"特一二三体系",IF(OR(J163="国家级立项",J163="省级立项",J163="校级立项"),"立项体系",IF(J163="创业之星","荣誉称号体系","其他")))))</f>
        <v>特一二三体系</v>
      </c>
      <c r="M163" s="11" t="str">
        <f>IF(J163="","",IF(OR(J163="入围奖",J163="优秀奖"),"是","是"))</f>
        <v>是</v>
      </c>
      <c r="N163" s="17" t="s">
        <v>656</v>
      </c>
      <c r="O163" s="11"/>
      <c r="P163" s="17" t="s">
        <v>657</v>
      </c>
      <c r="Q163" s="11" t="s">
        <v>544</v>
      </c>
      <c r="R163" s="11"/>
      <c r="S163" s="11"/>
      <c r="T163" s="11"/>
      <c r="U163" s="11"/>
      <c r="V163" s="11"/>
      <c r="W163" s="11"/>
      <c r="X163" s="11"/>
      <c r="Y163" s="11"/>
      <c r="Z163" s="11" t="s">
        <v>82</v>
      </c>
      <c r="AA163" s="11"/>
      <c r="AB163" s="11"/>
      <c r="AC163" s="11"/>
      <c r="AD163" s="22">
        <f ca="1">IF(A163="","",TODAY())</f>
        <v>46211</v>
      </c>
    </row>
    <row r="164" customHeight="1" spans="1:30">
      <c r="A164" s="11" t="s">
        <v>658</v>
      </c>
      <c r="B164" s="21">
        <v>2022</v>
      </c>
      <c r="C164" s="17" t="s">
        <v>659</v>
      </c>
      <c r="D164" s="17" t="s">
        <v>3</v>
      </c>
      <c r="E164" s="18" t="s">
        <v>648</v>
      </c>
      <c r="F164" s="18" t="s">
        <v>649</v>
      </c>
      <c r="G164" s="17" t="s">
        <v>650</v>
      </c>
      <c r="H164" s="11" t="s">
        <v>3</v>
      </c>
      <c r="I164" s="11" t="s">
        <v>68</v>
      </c>
      <c r="J164" s="11" t="s">
        <v>651</v>
      </c>
      <c r="K164" s="11" t="str">
        <f>IF(J164="","",IF(OR(J164="金奖",J164="特等奖"),"顶级成果",IF(OR(J164="银奖",J164="一等奖",J164="创业之星"),"高等级成果",IF(OR(J164="铜奖",J164="二等奖"),"中等级成果",IF(OR(J164="三等奖",J164="优秀结项",J164="合格结项"),"一般成果",IF(OR(J164="国家级立项",J164="省级立项",J164="校级立项"),"立项成果","参与成果"))))))</f>
        <v>高等级成果</v>
      </c>
      <c r="L164" s="11" t="str">
        <f>IF(J164="","",IF(OR(J164="金奖",J164="银奖",J164="铜奖"),"金银铜体系",IF(OR(J164="特等奖",J164="一等奖",J164="二等奖",J164="三等奖"),"特一二三体系",IF(OR(J164="国家级立项",J164="省级立项",J164="校级立项"),"立项体系",IF(J164="创业之星","荣誉称号体系","其他")))))</f>
        <v>特一二三体系</v>
      </c>
      <c r="M164" s="11" t="str">
        <f>IF(J164="","",IF(OR(J164="入围奖",J164="优秀奖"),"是","是"))</f>
        <v>是</v>
      </c>
      <c r="N164" s="17" t="s">
        <v>660</v>
      </c>
      <c r="O164" s="11"/>
      <c r="P164" s="17" t="s">
        <v>661</v>
      </c>
      <c r="Q164" s="11" t="s">
        <v>516</v>
      </c>
      <c r="R164" s="11"/>
      <c r="S164" s="11"/>
      <c r="T164" s="11"/>
      <c r="U164" s="11"/>
      <c r="V164" s="11"/>
      <c r="W164" s="11"/>
      <c r="X164" s="11"/>
      <c r="Y164" s="11"/>
      <c r="Z164" s="11" t="s">
        <v>82</v>
      </c>
      <c r="AA164" s="11"/>
      <c r="AB164" s="11"/>
      <c r="AC164" s="11"/>
      <c r="AD164" s="22">
        <f ca="1">IF(A164="","",TODAY())</f>
        <v>46211</v>
      </c>
    </row>
    <row r="165" customHeight="1" spans="1:30">
      <c r="A165" s="11" t="s">
        <v>662</v>
      </c>
      <c r="B165" s="21">
        <v>2022</v>
      </c>
      <c r="C165" s="17" t="s">
        <v>663</v>
      </c>
      <c r="D165" s="17" t="s">
        <v>3</v>
      </c>
      <c r="E165" s="18" t="s">
        <v>648</v>
      </c>
      <c r="F165" s="18" t="s">
        <v>649</v>
      </c>
      <c r="G165" s="17" t="s">
        <v>650</v>
      </c>
      <c r="H165" s="11" t="s">
        <v>3</v>
      </c>
      <c r="I165" s="11" t="s">
        <v>68</v>
      </c>
      <c r="J165" s="11" t="s">
        <v>651</v>
      </c>
      <c r="K165" s="11" t="str">
        <f>IF(J165="","",IF(OR(J165="金奖",J165="特等奖"),"顶级成果",IF(OR(J165="银奖",J165="一等奖",J165="创业之星"),"高等级成果",IF(OR(J165="铜奖",J165="二等奖"),"中等级成果",IF(OR(J165="三等奖",J165="优秀结项",J165="合格结项"),"一般成果",IF(OR(J165="国家级立项",J165="省级立项",J165="校级立项"),"立项成果","参与成果"))))))</f>
        <v>高等级成果</v>
      </c>
      <c r="L165" s="11" t="str">
        <f>IF(J165="","",IF(OR(J165="金奖",J165="银奖",J165="铜奖"),"金银铜体系",IF(OR(J165="特等奖",J165="一等奖",J165="二等奖",J165="三等奖"),"特一二三体系",IF(OR(J165="国家级立项",J165="省级立项",J165="校级立项"),"立项体系",IF(J165="创业之星","荣誉称号体系","其他")))))</f>
        <v>特一二三体系</v>
      </c>
      <c r="M165" s="11" t="str">
        <f>IF(J165="","",IF(OR(J165="入围奖",J165="优秀奖"),"是","是"))</f>
        <v>是</v>
      </c>
      <c r="N165" s="17" t="s">
        <v>537</v>
      </c>
      <c r="O165" s="11"/>
      <c r="P165" s="17" t="s">
        <v>664</v>
      </c>
      <c r="Q165" s="11" t="s">
        <v>665</v>
      </c>
      <c r="R165" s="11"/>
      <c r="S165" s="11"/>
      <c r="T165" s="11"/>
      <c r="U165" s="11"/>
      <c r="V165" s="11"/>
      <c r="W165" s="11"/>
      <c r="X165" s="11"/>
      <c r="Y165" s="11"/>
      <c r="Z165" s="11" t="s">
        <v>82</v>
      </c>
      <c r="AA165" s="11"/>
      <c r="AB165" s="11"/>
      <c r="AC165" s="11"/>
      <c r="AD165" s="22">
        <f ca="1">IF(A165="","",TODAY())</f>
        <v>46211</v>
      </c>
    </row>
    <row r="166" customHeight="1" spans="1:30">
      <c r="A166" s="11" t="s">
        <v>666</v>
      </c>
      <c r="B166" s="21">
        <v>2022</v>
      </c>
      <c r="C166" s="17" t="s">
        <v>667</v>
      </c>
      <c r="D166" s="17" t="s">
        <v>3</v>
      </c>
      <c r="E166" s="18" t="s">
        <v>348</v>
      </c>
      <c r="F166" s="18" t="s">
        <v>668</v>
      </c>
      <c r="G166" s="17" t="s">
        <v>669</v>
      </c>
      <c r="H166" s="11" t="s">
        <v>3</v>
      </c>
      <c r="I166" s="11" t="s">
        <v>89</v>
      </c>
      <c r="J166" s="11" t="s">
        <v>90</v>
      </c>
      <c r="K166" s="11" t="str">
        <f>IF(J166="","",IF(OR(J166="金奖",J166="特等奖"),"顶级成果",IF(OR(J166="银奖",J166="一等奖",J166="创业之星"),"高等级成果",IF(OR(J166="铜奖",J166="二等奖"),"中等级成果",IF(OR(J166="三等奖",J166="优秀结项",J166="合格结项"),"一般成果",IF(OR(J166="国家级立项",J166="省级立项",J166="校级立项"),"立项成果","参与成果"))))))</f>
        <v>中等级成果</v>
      </c>
      <c r="L166" s="11" t="str">
        <f>IF(J166="","",IF(OR(J166="金奖",J166="银奖",J166="铜奖"),"金银铜体系",IF(OR(J166="特等奖",J166="一等奖",J166="二等奖",J166="三等奖"),"特一二三体系",IF(OR(J166="国家级立项",J166="省级立项",J166="校级立项"),"立项体系",IF(J166="创业之星","荣誉称号体系","其他")))))</f>
        <v>特一二三体系</v>
      </c>
      <c r="M166" s="11" t="str">
        <f>IF(J166="","",IF(OR(J166="入围奖",J166="优秀奖"),"是","是"))</f>
        <v>是</v>
      </c>
      <c r="N166" s="17" t="s">
        <v>670</v>
      </c>
      <c r="O166" s="11"/>
      <c r="P166" s="17" t="s">
        <v>671</v>
      </c>
      <c r="Q166" s="11" t="s">
        <v>672</v>
      </c>
      <c r="R166" s="11"/>
      <c r="S166" s="11"/>
      <c r="T166" s="11"/>
      <c r="U166" s="11"/>
      <c r="V166" s="11"/>
      <c r="W166" s="11"/>
      <c r="X166" s="11"/>
      <c r="Y166" s="11"/>
      <c r="Z166" s="11" t="s">
        <v>82</v>
      </c>
      <c r="AA166" s="11"/>
      <c r="AB166" s="11"/>
      <c r="AC166" s="11"/>
      <c r="AD166" s="22">
        <f ca="1">IF(A166="","",TODAY())</f>
        <v>46211</v>
      </c>
    </row>
    <row r="167" customHeight="1" spans="1:30">
      <c r="A167" s="11" t="s">
        <v>673</v>
      </c>
      <c r="B167" s="21">
        <v>2022</v>
      </c>
      <c r="C167" s="17" t="s">
        <v>674</v>
      </c>
      <c r="D167" s="17" t="s">
        <v>3</v>
      </c>
      <c r="E167" s="18" t="s">
        <v>348</v>
      </c>
      <c r="F167" s="18" t="s">
        <v>668</v>
      </c>
      <c r="G167" s="17" t="s">
        <v>669</v>
      </c>
      <c r="H167" s="11" t="s">
        <v>3</v>
      </c>
      <c r="I167" s="11" t="s">
        <v>89</v>
      </c>
      <c r="J167" s="11" t="s">
        <v>90</v>
      </c>
      <c r="K167" s="11" t="str">
        <f>IF(J167="","",IF(OR(J167="金奖",J167="特等奖"),"顶级成果",IF(OR(J167="银奖",J167="一等奖",J167="创业之星"),"高等级成果",IF(OR(J167="铜奖",J167="二等奖"),"中等级成果",IF(OR(J167="三等奖",J167="优秀结项",J167="合格结项"),"一般成果",IF(OR(J167="国家级立项",J167="省级立项",J167="校级立项"),"立项成果","参与成果"))))))</f>
        <v>中等级成果</v>
      </c>
      <c r="L167" s="11" t="str">
        <f>IF(J167="","",IF(OR(J167="金奖",J167="银奖",J167="铜奖"),"金银铜体系",IF(OR(J167="特等奖",J167="一等奖",J167="二等奖",J167="三等奖"),"特一二三体系",IF(OR(J167="国家级立项",J167="省级立项",J167="校级立项"),"立项体系",IF(J167="创业之星","荣誉称号体系","其他")))))</f>
        <v>特一二三体系</v>
      </c>
      <c r="M167" s="11" t="str">
        <f>IF(J167="","",IF(OR(J167="入围奖",J167="优秀奖"),"是","是"))</f>
        <v>是</v>
      </c>
      <c r="N167" s="17" t="s">
        <v>675</v>
      </c>
      <c r="O167" s="11"/>
      <c r="P167" s="17" t="s">
        <v>676</v>
      </c>
      <c r="Q167" s="11" t="s">
        <v>672</v>
      </c>
      <c r="R167" s="11"/>
      <c r="S167" s="11"/>
      <c r="T167" s="11"/>
      <c r="U167" s="11"/>
      <c r="V167" s="11"/>
      <c r="W167" s="11"/>
      <c r="X167" s="11"/>
      <c r="Y167" s="11"/>
      <c r="Z167" s="11" t="s">
        <v>82</v>
      </c>
      <c r="AA167" s="11"/>
      <c r="AB167" s="11"/>
      <c r="AC167" s="11"/>
      <c r="AD167" s="22">
        <f ca="1">IF(A167="","",TODAY())</f>
        <v>46211</v>
      </c>
    </row>
    <row r="168" customHeight="1" spans="1:30">
      <c r="A168" s="11" t="s">
        <v>677</v>
      </c>
      <c r="B168" s="21">
        <v>2022</v>
      </c>
      <c r="C168" s="17" t="s">
        <v>678</v>
      </c>
      <c r="D168" s="17" t="s">
        <v>3</v>
      </c>
      <c r="E168" s="18" t="s">
        <v>348</v>
      </c>
      <c r="F168" s="18" t="s">
        <v>668</v>
      </c>
      <c r="G168" s="17" t="s">
        <v>669</v>
      </c>
      <c r="H168" s="11" t="s">
        <v>3</v>
      </c>
      <c r="I168" s="11" t="s">
        <v>89</v>
      </c>
      <c r="J168" s="11" t="s">
        <v>69</v>
      </c>
      <c r="K168" s="11" t="str">
        <f>IF(J168="","",IF(OR(J168="金奖",J168="特等奖"),"顶级成果",IF(OR(J168="银奖",J168="一等奖",J168="创业之星"),"高等级成果",IF(OR(J168="铜奖",J168="二等奖"),"中等级成果",IF(OR(J168="三等奖",J168="优秀结项",J168="合格结项"),"一般成果",IF(OR(J168="国家级立项",J168="省级立项",J168="校级立项"),"立项成果","参与成果"))))))</f>
        <v>一般成果</v>
      </c>
      <c r="L168" s="11" t="str">
        <f>IF(J168="","",IF(OR(J168="金奖",J168="银奖",J168="铜奖"),"金银铜体系",IF(OR(J168="特等奖",J168="一等奖",J168="二等奖",J168="三等奖"),"特一二三体系",IF(OR(J168="国家级立项",J168="省级立项",J168="校级立项"),"立项体系",IF(J168="创业之星","荣誉称号体系","其他")))))</f>
        <v>特一二三体系</v>
      </c>
      <c r="M168" s="11" t="str">
        <f>IF(J168="","",IF(OR(J168="入围奖",J168="优秀奖"),"是","是"))</f>
        <v>是</v>
      </c>
      <c r="N168" s="17" t="s">
        <v>679</v>
      </c>
      <c r="O168" s="11"/>
      <c r="P168" s="17" t="s">
        <v>680</v>
      </c>
      <c r="Q168" s="11" t="s">
        <v>529</v>
      </c>
      <c r="R168" s="11"/>
      <c r="S168" s="11"/>
      <c r="T168" s="11"/>
      <c r="U168" s="11"/>
      <c r="V168" s="11"/>
      <c r="W168" s="11"/>
      <c r="X168" s="11"/>
      <c r="Y168" s="11"/>
      <c r="Z168" s="11" t="s">
        <v>82</v>
      </c>
      <c r="AA168" s="11"/>
      <c r="AB168" s="11"/>
      <c r="AC168" s="11"/>
      <c r="AD168" s="22">
        <f ca="1">IF(A168="","",TODAY())</f>
        <v>46211</v>
      </c>
    </row>
    <row r="169" customHeight="1" spans="1:30">
      <c r="A169" s="11" t="s">
        <v>681</v>
      </c>
      <c r="B169" s="21">
        <v>2022</v>
      </c>
      <c r="C169" s="17" t="s">
        <v>682</v>
      </c>
      <c r="D169" s="17" t="s">
        <v>5</v>
      </c>
      <c r="E169" s="18" t="s">
        <v>109</v>
      </c>
      <c r="F169" s="18" t="s">
        <v>683</v>
      </c>
      <c r="G169" s="23">
        <v>2022</v>
      </c>
      <c r="H169" s="11" t="s">
        <v>5</v>
      </c>
      <c r="I169" s="11" t="s">
        <v>68</v>
      </c>
      <c r="J169" s="11" t="s">
        <v>111</v>
      </c>
      <c r="K169" s="11" t="str">
        <f>IF(J169="","",IF(OR(J169="金奖",J169="特等奖"),"顶级成果",IF(OR(J169="银奖",J169="一等奖",J169="创业之星"),"高等级成果",IF(OR(J169="铜奖",J169="二等奖"),"中等级成果",IF(OR(J169="三等奖",J169="优秀结项",J169="合格结项"),"一般成果",IF(OR(J169="国家级立项",J169="省级立项",J169="校级立项"),"立项成果","参与成果"))))))</f>
        <v>立项成果</v>
      </c>
      <c r="L169" s="11" t="str">
        <f>IF(J169="","",IF(OR(J169="金奖",J169="银奖",J169="铜奖"),"金银铜体系",IF(OR(J169="特等奖",J169="一等奖",J169="二等奖",J169="三等奖"),"特一二三体系",IF(OR(J169="国家级立项",J169="省级立项",J169="校级立项"),"立项体系",IF(J169="创业之星","荣誉称号体系","其他")))))</f>
        <v>立项体系</v>
      </c>
      <c r="M169" s="11" t="str">
        <f>IF(J169="","",IF(OR(J169="入围奖",J169="优秀奖"),"是","是"))</f>
        <v>是</v>
      </c>
      <c r="N169" s="17" t="s">
        <v>684</v>
      </c>
      <c r="O169" s="11"/>
      <c r="P169" s="17" t="s">
        <v>685</v>
      </c>
      <c r="Q169" s="11"/>
      <c r="R169" s="11"/>
      <c r="S169" s="11"/>
      <c r="T169" s="11"/>
      <c r="U169" s="11"/>
      <c r="V169" s="11"/>
      <c r="W169" s="11" t="s">
        <v>72</v>
      </c>
      <c r="X169" s="11"/>
      <c r="Y169" s="11"/>
      <c r="Z169" s="11" t="s">
        <v>117</v>
      </c>
      <c r="AA169" s="11"/>
      <c r="AB169" s="11"/>
      <c r="AC169" s="11"/>
      <c r="AD169" s="22">
        <f ca="1">IF(A169="","",TODAY())</f>
        <v>46211</v>
      </c>
    </row>
    <row r="170" customHeight="1" spans="1:30">
      <c r="A170" s="11" t="s">
        <v>686</v>
      </c>
      <c r="B170" s="21">
        <v>2022</v>
      </c>
      <c r="C170" s="17" t="s">
        <v>687</v>
      </c>
      <c r="D170" s="17" t="s">
        <v>5</v>
      </c>
      <c r="E170" s="18" t="s">
        <v>109</v>
      </c>
      <c r="F170" s="18" t="s">
        <v>683</v>
      </c>
      <c r="G170" s="23">
        <v>2022</v>
      </c>
      <c r="H170" s="11" t="s">
        <v>5</v>
      </c>
      <c r="I170" s="11" t="s">
        <v>68</v>
      </c>
      <c r="J170" s="11" t="s">
        <v>111</v>
      </c>
      <c r="K170" s="11" t="str">
        <f>IF(J170="","",IF(OR(J170="金奖",J170="特等奖"),"顶级成果",IF(OR(J170="银奖",J170="一等奖",J170="创业之星"),"高等级成果",IF(OR(J170="铜奖",J170="二等奖"),"中等级成果",IF(OR(J170="三等奖",J170="优秀结项",J170="合格结项"),"一般成果",IF(OR(J170="国家级立项",J170="省级立项",J170="校级立项"),"立项成果","参与成果"))))))</f>
        <v>立项成果</v>
      </c>
      <c r="L170" s="11" t="str">
        <f>IF(J170="","",IF(OR(J170="金奖",J170="银奖",J170="铜奖"),"金银铜体系",IF(OR(J170="特等奖",J170="一等奖",J170="二等奖",J170="三等奖"),"特一二三体系",IF(OR(J170="国家级立项",J170="省级立项",J170="校级立项"),"立项体系",IF(J170="创业之星","荣誉称号体系","其他")))))</f>
        <v>立项体系</v>
      </c>
      <c r="M170" s="11" t="str">
        <f>IF(J170="","",IF(OR(J170="入围奖",J170="优秀奖"),"是","是"))</f>
        <v>是</v>
      </c>
      <c r="N170" s="17" t="s">
        <v>688</v>
      </c>
      <c r="O170" s="11"/>
      <c r="P170" s="17" t="s">
        <v>689</v>
      </c>
      <c r="Q170" s="11"/>
      <c r="R170" s="11"/>
      <c r="S170" s="11"/>
      <c r="T170" s="11"/>
      <c r="U170" s="11"/>
      <c r="V170" s="11"/>
      <c r="W170" s="11" t="s">
        <v>72</v>
      </c>
      <c r="X170" s="11"/>
      <c r="Y170" s="11"/>
      <c r="Z170" s="11" t="s">
        <v>117</v>
      </c>
      <c r="AA170" s="11"/>
      <c r="AB170" s="11"/>
      <c r="AC170" s="11"/>
      <c r="AD170" s="22">
        <f ca="1">IF(A170="","",TODAY())</f>
        <v>46211</v>
      </c>
    </row>
    <row r="171" customHeight="1" spans="1:30">
      <c r="A171" s="11" t="s">
        <v>690</v>
      </c>
      <c r="B171" s="21">
        <v>2022</v>
      </c>
      <c r="C171" s="17" t="s">
        <v>691</v>
      </c>
      <c r="D171" s="17" t="s">
        <v>5</v>
      </c>
      <c r="E171" s="18" t="s">
        <v>109</v>
      </c>
      <c r="F171" s="18" t="s">
        <v>683</v>
      </c>
      <c r="G171" s="23">
        <v>2022</v>
      </c>
      <c r="H171" s="11" t="s">
        <v>5</v>
      </c>
      <c r="I171" s="11" t="s">
        <v>68</v>
      </c>
      <c r="J171" s="11" t="s">
        <v>111</v>
      </c>
      <c r="K171" s="11" t="str">
        <f>IF(J171="","",IF(OR(J171="金奖",J171="特等奖"),"顶级成果",IF(OR(J171="银奖",J171="一等奖",J171="创业之星"),"高等级成果",IF(OR(J171="铜奖",J171="二等奖"),"中等级成果",IF(OR(J171="三等奖",J171="优秀结项",J171="合格结项"),"一般成果",IF(OR(J171="国家级立项",J171="省级立项",J171="校级立项"),"立项成果","参与成果"))))))</f>
        <v>立项成果</v>
      </c>
      <c r="L171" s="11" t="str">
        <f>IF(J171="","",IF(OR(J171="金奖",J171="银奖",J171="铜奖"),"金银铜体系",IF(OR(J171="特等奖",J171="一等奖",J171="二等奖",J171="三等奖"),"特一二三体系",IF(OR(J171="国家级立项",J171="省级立项",J171="校级立项"),"立项体系",IF(J171="创业之星","荣誉称号体系","其他")))))</f>
        <v>立项体系</v>
      </c>
      <c r="M171" s="11" t="str">
        <f>IF(J171="","",IF(OR(J171="入围奖",J171="优秀奖"),"是","是"))</f>
        <v>是</v>
      </c>
      <c r="N171" s="17" t="s">
        <v>692</v>
      </c>
      <c r="O171" s="11"/>
      <c r="P171" s="17" t="s">
        <v>693</v>
      </c>
      <c r="Q171" s="11"/>
      <c r="R171" s="11"/>
      <c r="S171" s="11"/>
      <c r="T171" s="11"/>
      <c r="U171" s="11"/>
      <c r="V171" s="11"/>
      <c r="W171" s="11" t="s">
        <v>72</v>
      </c>
      <c r="X171" s="11"/>
      <c r="Y171" s="11"/>
      <c r="Z171" s="11" t="s">
        <v>117</v>
      </c>
      <c r="AA171" s="11"/>
      <c r="AB171" s="11"/>
      <c r="AC171" s="11"/>
      <c r="AD171" s="22">
        <f ca="1">IF(A171="","",TODAY())</f>
        <v>46211</v>
      </c>
    </row>
    <row r="172" customHeight="1" spans="1:30">
      <c r="A172" s="11" t="s">
        <v>694</v>
      </c>
      <c r="B172" s="21">
        <v>2022</v>
      </c>
      <c r="C172" s="17" t="s">
        <v>695</v>
      </c>
      <c r="D172" s="17" t="s">
        <v>5</v>
      </c>
      <c r="E172" s="18" t="s">
        <v>109</v>
      </c>
      <c r="F172" s="18" t="s">
        <v>683</v>
      </c>
      <c r="G172" s="23">
        <v>2022</v>
      </c>
      <c r="H172" s="11" t="s">
        <v>5</v>
      </c>
      <c r="I172" s="11" t="s">
        <v>129</v>
      </c>
      <c r="J172" s="11" t="s">
        <v>130</v>
      </c>
      <c r="K172" s="11" t="str">
        <f>IF(J172="","",IF(OR(J172="金奖",J172="特等奖"),"顶级成果",IF(OR(J172="银奖",J172="一等奖",J172="创业之星"),"高等级成果",IF(OR(J172="铜奖",J172="二等奖"),"中等级成果",IF(OR(J172="三等奖",J172="优秀结项",J172="合格结项"),"一般成果",IF(OR(J172="国家级立项",J172="省级立项",J172="校级立项"),"立项成果","参与成果"))))))</f>
        <v>立项成果</v>
      </c>
      <c r="L172" s="11" t="str">
        <f>IF(J172="","",IF(OR(J172="金奖",J172="银奖",J172="铜奖"),"金银铜体系",IF(OR(J172="特等奖",J172="一等奖",J172="二等奖",J172="三等奖"),"特一二三体系",IF(OR(J172="国家级立项",J172="省级立项",J172="校级立项"),"立项体系",IF(J172="创业之星","荣誉称号体系","其他")))))</f>
        <v>立项体系</v>
      </c>
      <c r="M172" s="11" t="str">
        <f>IF(J172="","",IF(OR(J172="入围奖",J172="优秀奖"),"是","是"))</f>
        <v>是</v>
      </c>
      <c r="N172" s="17" t="s">
        <v>696</v>
      </c>
      <c r="O172" s="11"/>
      <c r="P172" s="17" t="s">
        <v>697</v>
      </c>
      <c r="Q172" s="11"/>
      <c r="R172" s="11"/>
      <c r="S172" s="11"/>
      <c r="T172" s="11"/>
      <c r="U172" s="11"/>
      <c r="V172" s="11"/>
      <c r="W172" s="11"/>
      <c r="X172" s="11"/>
      <c r="Y172" s="11"/>
      <c r="Z172" s="11" t="s">
        <v>117</v>
      </c>
      <c r="AA172" s="11"/>
      <c r="AB172" s="11"/>
      <c r="AC172" s="11"/>
      <c r="AD172" s="22">
        <f ca="1">IF(A172="","",TODAY())</f>
        <v>46211</v>
      </c>
    </row>
    <row r="173" customHeight="1" spans="1:30">
      <c r="A173" s="11" t="s">
        <v>698</v>
      </c>
      <c r="B173" s="21">
        <v>2022</v>
      </c>
      <c r="C173" s="17" t="s">
        <v>699</v>
      </c>
      <c r="D173" s="17" t="s">
        <v>5</v>
      </c>
      <c r="E173" s="18" t="s">
        <v>109</v>
      </c>
      <c r="F173" s="18" t="s">
        <v>683</v>
      </c>
      <c r="G173" s="23">
        <v>2022</v>
      </c>
      <c r="H173" s="11" t="s">
        <v>5</v>
      </c>
      <c r="I173" s="11" t="s">
        <v>129</v>
      </c>
      <c r="J173" s="11" t="s">
        <v>130</v>
      </c>
      <c r="K173" s="11" t="str">
        <f>IF(J173="","",IF(OR(J173="金奖",J173="特等奖"),"顶级成果",IF(OR(J173="银奖",J173="一等奖",J173="创业之星"),"高等级成果",IF(OR(J173="铜奖",J173="二等奖"),"中等级成果",IF(OR(J173="三等奖",J173="优秀结项",J173="合格结项"),"一般成果",IF(OR(J173="国家级立项",J173="省级立项",J173="校级立项"),"立项成果","参与成果"))))))</f>
        <v>立项成果</v>
      </c>
      <c r="L173" s="11" t="str">
        <f>IF(J173="","",IF(OR(J173="金奖",J173="银奖",J173="铜奖"),"金银铜体系",IF(OR(J173="特等奖",J173="一等奖",J173="二等奖",J173="三等奖"),"特一二三体系",IF(OR(J173="国家级立项",J173="省级立项",J173="校级立项"),"立项体系",IF(J173="创业之星","荣誉称号体系","其他")))))</f>
        <v>立项体系</v>
      </c>
      <c r="M173" s="11" t="str">
        <f>IF(J173="","",IF(OR(J173="入围奖",J173="优秀奖"),"是","是"))</f>
        <v>是</v>
      </c>
      <c r="N173" s="17" t="s">
        <v>700</v>
      </c>
      <c r="O173" s="11"/>
      <c r="P173" s="17" t="s">
        <v>701</v>
      </c>
      <c r="Q173" s="11"/>
      <c r="R173" s="11"/>
      <c r="S173" s="11"/>
      <c r="T173" s="11"/>
      <c r="U173" s="11"/>
      <c r="V173" s="11"/>
      <c r="W173" s="11" t="s">
        <v>72</v>
      </c>
      <c r="X173" s="11"/>
      <c r="Y173" s="11"/>
      <c r="Z173" s="11" t="s">
        <v>117</v>
      </c>
      <c r="AA173" s="11"/>
      <c r="AB173" s="11"/>
      <c r="AC173" s="11"/>
      <c r="AD173" s="22">
        <f ca="1">IF(A173="","",TODAY())</f>
        <v>46211</v>
      </c>
    </row>
    <row r="174" customHeight="1" spans="1:30">
      <c r="A174" s="11" t="s">
        <v>702</v>
      </c>
      <c r="B174" s="21">
        <v>2022</v>
      </c>
      <c r="C174" s="17" t="s">
        <v>703</v>
      </c>
      <c r="D174" s="17" t="s">
        <v>5</v>
      </c>
      <c r="E174" s="18" t="s">
        <v>109</v>
      </c>
      <c r="F174" s="18" t="s">
        <v>683</v>
      </c>
      <c r="G174" s="23">
        <v>2022</v>
      </c>
      <c r="H174" s="11" t="s">
        <v>5</v>
      </c>
      <c r="I174" s="11" t="s">
        <v>129</v>
      </c>
      <c r="J174" s="11" t="s">
        <v>130</v>
      </c>
      <c r="K174" s="11" t="str">
        <f>IF(J174="","",IF(OR(J174="金奖",J174="特等奖"),"顶级成果",IF(OR(J174="银奖",J174="一等奖",J174="创业之星"),"高等级成果",IF(OR(J174="铜奖",J174="二等奖"),"中等级成果",IF(OR(J174="三等奖",J174="优秀结项",J174="合格结项"),"一般成果",IF(OR(J174="国家级立项",J174="省级立项",J174="校级立项"),"立项成果","参与成果"))))))</f>
        <v>立项成果</v>
      </c>
      <c r="L174" s="11" t="str">
        <f>IF(J174="","",IF(OR(J174="金奖",J174="银奖",J174="铜奖"),"金银铜体系",IF(OR(J174="特等奖",J174="一等奖",J174="二等奖",J174="三等奖"),"特一二三体系",IF(OR(J174="国家级立项",J174="省级立项",J174="校级立项"),"立项体系",IF(J174="创业之星","荣誉称号体系","其他")))))</f>
        <v>立项体系</v>
      </c>
      <c r="M174" s="11" t="str">
        <f>IF(J174="","",IF(OR(J174="入围奖",J174="优秀奖"),"是","是"))</f>
        <v>是</v>
      </c>
      <c r="N174" s="17" t="s">
        <v>704</v>
      </c>
      <c r="O174" s="11"/>
      <c r="P174" s="17" t="s">
        <v>705</v>
      </c>
      <c r="Q174" s="11"/>
      <c r="R174" s="11"/>
      <c r="S174" s="11"/>
      <c r="T174" s="11"/>
      <c r="U174" s="11"/>
      <c r="V174" s="11"/>
      <c r="W174" s="11" t="s">
        <v>72</v>
      </c>
      <c r="X174" s="11"/>
      <c r="Y174" s="11"/>
      <c r="Z174" s="11" t="s">
        <v>117</v>
      </c>
      <c r="AA174" s="11"/>
      <c r="AB174" s="11"/>
      <c r="AC174" s="11"/>
      <c r="AD174" s="22">
        <f ca="1">IF(A174="","",TODAY())</f>
        <v>46211</v>
      </c>
    </row>
    <row r="175" customHeight="1" spans="1:30">
      <c r="A175" s="11" t="s">
        <v>706</v>
      </c>
      <c r="B175" s="21">
        <v>2022</v>
      </c>
      <c r="C175" s="17" t="s">
        <v>707</v>
      </c>
      <c r="D175" s="17" t="s">
        <v>5</v>
      </c>
      <c r="E175" s="18" t="s">
        <v>109</v>
      </c>
      <c r="F175" s="18" t="s">
        <v>683</v>
      </c>
      <c r="G175" s="23">
        <v>2022</v>
      </c>
      <c r="H175" s="11" t="s">
        <v>5</v>
      </c>
      <c r="I175" s="11" t="s">
        <v>129</v>
      </c>
      <c r="J175" s="11" t="s">
        <v>130</v>
      </c>
      <c r="K175" s="11" t="str">
        <f>IF(J175="","",IF(OR(J175="金奖",J175="特等奖"),"顶级成果",IF(OR(J175="银奖",J175="一等奖",J175="创业之星"),"高等级成果",IF(OR(J175="铜奖",J175="二等奖"),"中等级成果",IF(OR(J175="三等奖",J175="优秀结项",J175="合格结项"),"一般成果",IF(OR(J175="国家级立项",J175="省级立项",J175="校级立项"),"立项成果","参与成果"))))))</f>
        <v>立项成果</v>
      </c>
      <c r="L175" s="11" t="str">
        <f>IF(J175="","",IF(OR(J175="金奖",J175="银奖",J175="铜奖"),"金银铜体系",IF(OR(J175="特等奖",J175="一等奖",J175="二等奖",J175="三等奖"),"特一二三体系",IF(OR(J175="国家级立项",J175="省级立项",J175="校级立项"),"立项体系",IF(J175="创业之星","荣誉称号体系","其他")))))</f>
        <v>立项体系</v>
      </c>
      <c r="M175" s="11" t="str">
        <f>IF(J175="","",IF(OR(J175="入围奖",J175="优秀奖"),"是","是"))</f>
        <v>是</v>
      </c>
      <c r="N175" s="17" t="s">
        <v>708</v>
      </c>
      <c r="O175" s="11"/>
      <c r="P175" s="17" t="s">
        <v>709</v>
      </c>
      <c r="Q175" s="11"/>
      <c r="R175" s="11"/>
      <c r="S175" s="11"/>
      <c r="T175" s="11"/>
      <c r="U175" s="11"/>
      <c r="V175" s="11"/>
      <c r="W175" s="11"/>
      <c r="X175" s="11"/>
      <c r="Y175" s="11"/>
      <c r="Z175" s="11" t="s">
        <v>117</v>
      </c>
      <c r="AA175" s="11"/>
      <c r="AB175" s="11"/>
      <c r="AC175" s="11"/>
      <c r="AD175" s="22">
        <f ca="1">IF(A175="","",TODAY())</f>
        <v>46211</v>
      </c>
    </row>
    <row r="176" customHeight="1" spans="1:30">
      <c r="A176" s="11" t="s">
        <v>710</v>
      </c>
      <c r="B176" s="21">
        <v>2022</v>
      </c>
      <c r="C176" s="17" t="s">
        <v>711</v>
      </c>
      <c r="D176" s="17" t="s">
        <v>5</v>
      </c>
      <c r="E176" s="18" t="s">
        <v>109</v>
      </c>
      <c r="F176" s="18" t="s">
        <v>683</v>
      </c>
      <c r="G176" s="23">
        <v>2022</v>
      </c>
      <c r="H176" s="11" t="s">
        <v>5</v>
      </c>
      <c r="I176" s="11" t="s">
        <v>129</v>
      </c>
      <c r="J176" s="11" t="s">
        <v>130</v>
      </c>
      <c r="K176" s="11" t="str">
        <f>IF(J176="","",IF(OR(J176="金奖",J176="特等奖"),"顶级成果",IF(OR(J176="银奖",J176="一等奖",J176="创业之星"),"高等级成果",IF(OR(J176="铜奖",J176="二等奖"),"中等级成果",IF(OR(J176="三等奖",J176="优秀结项",J176="合格结项"),"一般成果",IF(OR(J176="国家级立项",J176="省级立项",J176="校级立项"),"立项成果","参与成果"))))))</f>
        <v>立项成果</v>
      </c>
      <c r="L176" s="11" t="str">
        <f>IF(J176="","",IF(OR(J176="金奖",J176="银奖",J176="铜奖"),"金银铜体系",IF(OR(J176="特等奖",J176="一等奖",J176="二等奖",J176="三等奖"),"特一二三体系",IF(OR(J176="国家级立项",J176="省级立项",J176="校级立项"),"立项体系",IF(J176="创业之星","荣誉称号体系","其他")))))</f>
        <v>立项体系</v>
      </c>
      <c r="M176" s="11" t="str">
        <f>IF(J176="","",IF(OR(J176="入围奖",J176="优秀奖"),"是","是"))</f>
        <v>是</v>
      </c>
      <c r="N176" s="17" t="s">
        <v>712</v>
      </c>
      <c r="O176" s="11"/>
      <c r="P176" s="17" t="s">
        <v>713</v>
      </c>
      <c r="Q176" s="11"/>
      <c r="R176" s="11"/>
      <c r="S176" s="11"/>
      <c r="T176" s="11"/>
      <c r="U176" s="11"/>
      <c r="V176" s="11"/>
      <c r="W176" s="11"/>
      <c r="X176" s="11"/>
      <c r="Y176" s="11"/>
      <c r="Z176" s="11" t="s">
        <v>117</v>
      </c>
      <c r="AA176" s="11"/>
      <c r="AB176" s="11"/>
      <c r="AC176" s="11"/>
      <c r="AD176" s="22">
        <f ca="1">IF(A176="","",TODAY())</f>
        <v>46211</v>
      </c>
    </row>
    <row r="177" customHeight="1" spans="1:30">
      <c r="A177" s="11" t="s">
        <v>714</v>
      </c>
      <c r="B177" s="21">
        <v>2022</v>
      </c>
      <c r="C177" s="17" t="s">
        <v>715</v>
      </c>
      <c r="D177" s="17" t="s">
        <v>5</v>
      </c>
      <c r="E177" s="18" t="s">
        <v>109</v>
      </c>
      <c r="F177" s="18" t="s">
        <v>683</v>
      </c>
      <c r="G177" s="23">
        <v>2022</v>
      </c>
      <c r="H177" s="11" t="s">
        <v>5</v>
      </c>
      <c r="I177" s="11" t="s">
        <v>129</v>
      </c>
      <c r="J177" s="11" t="s">
        <v>130</v>
      </c>
      <c r="K177" s="11" t="str">
        <f>IF(J177="","",IF(OR(J177="金奖",J177="特等奖"),"顶级成果",IF(OR(J177="银奖",J177="一等奖",J177="创业之星"),"高等级成果",IF(OR(J177="铜奖",J177="二等奖"),"中等级成果",IF(OR(J177="三等奖",J177="优秀结项",J177="合格结项"),"一般成果",IF(OR(J177="国家级立项",J177="省级立项",J177="校级立项"),"立项成果","参与成果"))))))</f>
        <v>立项成果</v>
      </c>
      <c r="L177" s="11" t="str">
        <f>IF(J177="","",IF(OR(J177="金奖",J177="银奖",J177="铜奖"),"金银铜体系",IF(OR(J177="特等奖",J177="一等奖",J177="二等奖",J177="三等奖"),"特一二三体系",IF(OR(J177="国家级立项",J177="省级立项",J177="校级立项"),"立项体系",IF(J177="创业之星","荣誉称号体系","其他")))))</f>
        <v>立项体系</v>
      </c>
      <c r="M177" s="11" t="str">
        <f>IF(J177="","",IF(OR(J177="入围奖",J177="优秀奖"),"是","是"))</f>
        <v>是</v>
      </c>
      <c r="N177" s="17" t="s">
        <v>716</v>
      </c>
      <c r="O177" s="11"/>
      <c r="P177" s="17" t="s">
        <v>717</v>
      </c>
      <c r="Q177" s="11"/>
      <c r="R177" s="11"/>
      <c r="S177" s="11"/>
      <c r="T177" s="11"/>
      <c r="U177" s="11"/>
      <c r="V177" s="11"/>
      <c r="W177" s="11"/>
      <c r="X177" s="11"/>
      <c r="Y177" s="11"/>
      <c r="Z177" s="11" t="s">
        <v>117</v>
      </c>
      <c r="AA177" s="11"/>
      <c r="AB177" s="11"/>
      <c r="AC177" s="11"/>
      <c r="AD177" s="22">
        <f ca="1">IF(A177="","",TODAY())</f>
        <v>46211</v>
      </c>
    </row>
    <row r="178" customHeight="1" spans="1:30">
      <c r="A178" s="11" t="s">
        <v>718</v>
      </c>
      <c r="B178" s="21">
        <v>2022</v>
      </c>
      <c r="C178" s="17" t="s">
        <v>719</v>
      </c>
      <c r="D178" s="17" t="s">
        <v>5</v>
      </c>
      <c r="E178" s="18" t="s">
        <v>109</v>
      </c>
      <c r="F178" s="18" t="s">
        <v>683</v>
      </c>
      <c r="G178" s="23">
        <v>2022</v>
      </c>
      <c r="H178" s="11" t="s">
        <v>5</v>
      </c>
      <c r="I178" s="11" t="s">
        <v>129</v>
      </c>
      <c r="J178" s="11" t="s">
        <v>130</v>
      </c>
      <c r="K178" s="11" t="str">
        <f>IF(J178="","",IF(OR(J178="金奖",J178="特等奖"),"顶级成果",IF(OR(J178="银奖",J178="一等奖",J178="创业之星"),"高等级成果",IF(OR(J178="铜奖",J178="二等奖"),"中等级成果",IF(OR(J178="三等奖",J178="优秀结项",J178="合格结项"),"一般成果",IF(OR(J178="国家级立项",J178="省级立项",J178="校级立项"),"立项成果","参与成果"))))))</f>
        <v>立项成果</v>
      </c>
      <c r="L178" s="11" t="str">
        <f>IF(J178="","",IF(OR(J178="金奖",J178="银奖",J178="铜奖"),"金银铜体系",IF(OR(J178="特等奖",J178="一等奖",J178="二等奖",J178="三等奖"),"特一二三体系",IF(OR(J178="国家级立项",J178="省级立项",J178="校级立项"),"立项体系",IF(J178="创业之星","荣誉称号体系","其他")))))</f>
        <v>立项体系</v>
      </c>
      <c r="M178" s="11" t="str">
        <f>IF(J178="","",IF(OR(J178="入围奖",J178="优秀奖"),"是","是"))</f>
        <v>是</v>
      </c>
      <c r="N178" s="17" t="s">
        <v>720</v>
      </c>
      <c r="O178" s="11"/>
      <c r="P178" s="17" t="s">
        <v>721</v>
      </c>
      <c r="Q178" s="11"/>
      <c r="R178" s="11"/>
      <c r="S178" s="11"/>
      <c r="T178" s="11"/>
      <c r="U178" s="11"/>
      <c r="V178" s="11"/>
      <c r="W178" s="11"/>
      <c r="X178" s="11"/>
      <c r="Y178" s="11"/>
      <c r="Z178" s="11" t="s">
        <v>117</v>
      </c>
      <c r="AA178" s="11"/>
      <c r="AB178" s="11"/>
      <c r="AC178" s="11"/>
      <c r="AD178" s="22">
        <f ca="1">IF(A178="","",TODAY())</f>
        <v>46211</v>
      </c>
    </row>
    <row r="179" customHeight="1" spans="1:30">
      <c r="A179" s="11" t="s">
        <v>722</v>
      </c>
      <c r="B179" s="21">
        <v>2022</v>
      </c>
      <c r="C179" s="17" t="s">
        <v>723</v>
      </c>
      <c r="D179" s="17" t="s">
        <v>5</v>
      </c>
      <c r="E179" s="18" t="s">
        <v>109</v>
      </c>
      <c r="F179" s="18" t="s">
        <v>683</v>
      </c>
      <c r="G179" s="23">
        <v>2022</v>
      </c>
      <c r="H179" s="11" t="s">
        <v>5</v>
      </c>
      <c r="I179" s="11" t="s">
        <v>129</v>
      </c>
      <c r="J179" s="11" t="s">
        <v>130</v>
      </c>
      <c r="K179" s="11" t="str">
        <f>IF(J179="","",IF(OR(J179="金奖",J179="特等奖"),"顶级成果",IF(OR(J179="银奖",J179="一等奖",J179="创业之星"),"高等级成果",IF(OR(J179="铜奖",J179="二等奖"),"中等级成果",IF(OR(J179="三等奖",J179="优秀结项",J179="合格结项"),"一般成果",IF(OR(J179="国家级立项",J179="省级立项",J179="校级立项"),"立项成果","参与成果"))))))</f>
        <v>立项成果</v>
      </c>
      <c r="L179" s="11" t="str">
        <f>IF(J179="","",IF(OR(J179="金奖",J179="银奖",J179="铜奖"),"金银铜体系",IF(OR(J179="特等奖",J179="一等奖",J179="二等奖",J179="三等奖"),"特一二三体系",IF(OR(J179="国家级立项",J179="省级立项",J179="校级立项"),"立项体系",IF(J179="创业之星","荣誉称号体系","其他")))))</f>
        <v>立项体系</v>
      </c>
      <c r="M179" s="11" t="str">
        <f>IF(J179="","",IF(OR(J179="入围奖",J179="优秀奖"),"是","是"))</f>
        <v>是</v>
      </c>
      <c r="N179" s="17" t="s">
        <v>724</v>
      </c>
      <c r="O179" s="11"/>
      <c r="P179" s="17" t="s">
        <v>725</v>
      </c>
      <c r="Q179" s="11"/>
      <c r="R179" s="11"/>
      <c r="S179" s="11"/>
      <c r="T179" s="11"/>
      <c r="U179" s="11"/>
      <c r="V179" s="11"/>
      <c r="W179" s="11"/>
      <c r="X179" s="11"/>
      <c r="Y179" s="11"/>
      <c r="Z179" s="11" t="s">
        <v>117</v>
      </c>
      <c r="AA179" s="11"/>
      <c r="AB179" s="11"/>
      <c r="AC179" s="11"/>
      <c r="AD179" s="22">
        <f ca="1">IF(A179="","",TODAY())</f>
        <v>46211</v>
      </c>
    </row>
    <row r="180" customHeight="1" spans="1:30">
      <c r="A180" s="11" t="s">
        <v>726</v>
      </c>
      <c r="B180" s="21">
        <v>2022</v>
      </c>
      <c r="C180" s="17" t="s">
        <v>727</v>
      </c>
      <c r="D180" s="17" t="s">
        <v>5</v>
      </c>
      <c r="E180" s="18" t="s">
        <v>109</v>
      </c>
      <c r="F180" s="18" t="s">
        <v>683</v>
      </c>
      <c r="G180" s="23">
        <v>2022</v>
      </c>
      <c r="H180" s="11" t="s">
        <v>5</v>
      </c>
      <c r="I180" s="11" t="s">
        <v>129</v>
      </c>
      <c r="J180" s="11" t="s">
        <v>130</v>
      </c>
      <c r="K180" s="11" t="str">
        <f>IF(J180="","",IF(OR(J180="金奖",J180="特等奖"),"顶级成果",IF(OR(J180="银奖",J180="一等奖",J180="创业之星"),"高等级成果",IF(OR(J180="铜奖",J180="二等奖"),"中等级成果",IF(OR(J180="三等奖",J180="优秀结项",J180="合格结项"),"一般成果",IF(OR(J180="国家级立项",J180="省级立项",J180="校级立项"),"立项成果","参与成果"))))))</f>
        <v>立项成果</v>
      </c>
      <c r="L180" s="11" t="str">
        <f>IF(J180="","",IF(OR(J180="金奖",J180="银奖",J180="铜奖"),"金银铜体系",IF(OR(J180="特等奖",J180="一等奖",J180="二等奖",J180="三等奖"),"特一二三体系",IF(OR(J180="国家级立项",J180="省级立项",J180="校级立项"),"立项体系",IF(J180="创业之星","荣誉称号体系","其他")))))</f>
        <v>立项体系</v>
      </c>
      <c r="M180" s="11" t="str">
        <f>IF(J180="","",IF(OR(J180="入围奖",J180="优秀奖"),"是","是"))</f>
        <v>是</v>
      </c>
      <c r="N180" s="17" t="s">
        <v>728</v>
      </c>
      <c r="O180" s="11"/>
      <c r="P180" s="17" t="s">
        <v>729</v>
      </c>
      <c r="Q180" s="11"/>
      <c r="R180" s="11"/>
      <c r="S180" s="11"/>
      <c r="T180" s="11"/>
      <c r="U180" s="11"/>
      <c r="V180" s="11"/>
      <c r="W180" s="11"/>
      <c r="X180" s="11"/>
      <c r="Y180" s="11"/>
      <c r="Z180" s="11" t="s">
        <v>117</v>
      </c>
      <c r="AA180" s="11"/>
      <c r="AB180" s="11"/>
      <c r="AC180" s="11"/>
      <c r="AD180" s="22">
        <f ca="1">IF(A180="","",TODAY())</f>
        <v>46211</v>
      </c>
    </row>
    <row r="181" customHeight="1" spans="1:30">
      <c r="A181" s="11" t="s">
        <v>730</v>
      </c>
      <c r="B181" s="21">
        <v>2022</v>
      </c>
      <c r="C181" s="17" t="s">
        <v>731</v>
      </c>
      <c r="D181" s="17" t="s">
        <v>5</v>
      </c>
      <c r="E181" s="18" t="s">
        <v>109</v>
      </c>
      <c r="F181" s="18" t="s">
        <v>683</v>
      </c>
      <c r="G181" s="23">
        <v>2022</v>
      </c>
      <c r="H181" s="11" t="s">
        <v>5</v>
      </c>
      <c r="I181" s="11" t="s">
        <v>129</v>
      </c>
      <c r="J181" s="11" t="s">
        <v>130</v>
      </c>
      <c r="K181" s="11" t="str">
        <f>IF(J181="","",IF(OR(J181="金奖",J181="特等奖"),"顶级成果",IF(OR(J181="银奖",J181="一等奖",J181="创业之星"),"高等级成果",IF(OR(J181="铜奖",J181="二等奖"),"中等级成果",IF(OR(J181="三等奖",J181="优秀结项",J181="合格结项"),"一般成果",IF(OR(J181="国家级立项",J181="省级立项",J181="校级立项"),"立项成果","参与成果"))))))</f>
        <v>立项成果</v>
      </c>
      <c r="L181" s="11" t="str">
        <f>IF(J181="","",IF(OR(J181="金奖",J181="银奖",J181="铜奖"),"金银铜体系",IF(OR(J181="特等奖",J181="一等奖",J181="二等奖",J181="三等奖"),"特一二三体系",IF(OR(J181="国家级立项",J181="省级立项",J181="校级立项"),"立项体系",IF(J181="创业之星","荣誉称号体系","其他")))))</f>
        <v>立项体系</v>
      </c>
      <c r="M181" s="11" t="str">
        <f>IF(J181="","",IF(OR(J181="入围奖",J181="优秀奖"),"是","是"))</f>
        <v>是</v>
      </c>
      <c r="N181" s="17" t="s">
        <v>732</v>
      </c>
      <c r="O181" s="11"/>
      <c r="P181" s="17" t="s">
        <v>733</v>
      </c>
      <c r="Q181" s="11"/>
      <c r="R181" s="11"/>
      <c r="S181" s="11"/>
      <c r="T181" s="11"/>
      <c r="U181" s="11"/>
      <c r="V181" s="11"/>
      <c r="W181" s="11"/>
      <c r="X181" s="11"/>
      <c r="Y181" s="11"/>
      <c r="Z181" s="11" t="s">
        <v>117</v>
      </c>
      <c r="AA181" s="11"/>
      <c r="AB181" s="11"/>
      <c r="AC181" s="11"/>
      <c r="AD181" s="22">
        <f ca="1">IF(A181="","",TODAY())</f>
        <v>46211</v>
      </c>
    </row>
    <row r="182" customHeight="1" spans="1:30">
      <c r="A182" s="11" t="s">
        <v>734</v>
      </c>
      <c r="B182" s="21">
        <v>2022</v>
      </c>
      <c r="C182" s="17" t="s">
        <v>735</v>
      </c>
      <c r="D182" s="17" t="s">
        <v>5</v>
      </c>
      <c r="E182" s="18" t="s">
        <v>109</v>
      </c>
      <c r="F182" s="18" t="s">
        <v>683</v>
      </c>
      <c r="G182" s="23">
        <v>2022</v>
      </c>
      <c r="H182" s="11" t="s">
        <v>5</v>
      </c>
      <c r="I182" s="11" t="s">
        <v>129</v>
      </c>
      <c r="J182" s="11" t="s">
        <v>130</v>
      </c>
      <c r="K182" s="11" t="str">
        <f>IF(J182="","",IF(OR(J182="金奖",J182="特等奖"),"顶级成果",IF(OR(J182="银奖",J182="一等奖",J182="创业之星"),"高等级成果",IF(OR(J182="铜奖",J182="二等奖"),"中等级成果",IF(OR(J182="三等奖",J182="优秀结项",J182="合格结项"),"一般成果",IF(OR(J182="国家级立项",J182="省级立项",J182="校级立项"),"立项成果","参与成果"))))))</f>
        <v>立项成果</v>
      </c>
      <c r="L182" s="11" t="str">
        <f>IF(J182="","",IF(OR(J182="金奖",J182="银奖",J182="铜奖"),"金银铜体系",IF(OR(J182="特等奖",J182="一等奖",J182="二等奖",J182="三等奖"),"特一二三体系",IF(OR(J182="国家级立项",J182="省级立项",J182="校级立项"),"立项体系",IF(J182="创业之星","荣誉称号体系","其他")))))</f>
        <v>立项体系</v>
      </c>
      <c r="M182" s="11" t="str">
        <f>IF(J182="","",IF(OR(J182="入围奖",J182="优秀奖"),"是","是"))</f>
        <v>是</v>
      </c>
      <c r="N182" s="17" t="s">
        <v>736</v>
      </c>
      <c r="O182" s="11"/>
      <c r="P182" s="17" t="s">
        <v>737</v>
      </c>
      <c r="Q182" s="11"/>
      <c r="R182" s="11"/>
      <c r="S182" s="11"/>
      <c r="T182" s="11"/>
      <c r="U182" s="11"/>
      <c r="V182" s="11"/>
      <c r="W182" s="11"/>
      <c r="X182" s="11"/>
      <c r="Y182" s="11"/>
      <c r="Z182" s="11" t="s">
        <v>117</v>
      </c>
      <c r="AA182" s="11"/>
      <c r="AB182" s="11"/>
      <c r="AC182" s="11"/>
      <c r="AD182" s="22">
        <f ca="1">IF(A182="","",TODAY())</f>
        <v>46211</v>
      </c>
    </row>
    <row r="183" customHeight="1" spans="1:30">
      <c r="A183" s="11" t="s">
        <v>738</v>
      </c>
      <c r="B183" s="21">
        <v>2022</v>
      </c>
      <c r="C183" s="17" t="s">
        <v>739</v>
      </c>
      <c r="D183" s="17" t="s">
        <v>5</v>
      </c>
      <c r="E183" s="18" t="s">
        <v>109</v>
      </c>
      <c r="F183" s="18" t="s">
        <v>683</v>
      </c>
      <c r="G183" s="23">
        <v>2022</v>
      </c>
      <c r="H183" s="11" t="s">
        <v>5</v>
      </c>
      <c r="I183" s="11" t="s">
        <v>129</v>
      </c>
      <c r="J183" s="11" t="s">
        <v>130</v>
      </c>
      <c r="K183" s="11" t="str">
        <f>IF(J183="","",IF(OR(J183="金奖",J183="特等奖"),"顶级成果",IF(OR(J183="银奖",J183="一等奖",J183="创业之星"),"高等级成果",IF(OR(J183="铜奖",J183="二等奖"),"中等级成果",IF(OR(J183="三等奖",J183="优秀结项",J183="合格结项"),"一般成果",IF(OR(J183="国家级立项",J183="省级立项",J183="校级立项"),"立项成果","参与成果"))))))</f>
        <v>立项成果</v>
      </c>
      <c r="L183" s="11" t="str">
        <f>IF(J183="","",IF(OR(J183="金奖",J183="银奖",J183="铜奖"),"金银铜体系",IF(OR(J183="特等奖",J183="一等奖",J183="二等奖",J183="三等奖"),"特一二三体系",IF(OR(J183="国家级立项",J183="省级立项",J183="校级立项"),"立项体系",IF(J183="创业之星","荣誉称号体系","其他")))))</f>
        <v>立项体系</v>
      </c>
      <c r="M183" s="11" t="str">
        <f>IF(J183="","",IF(OR(J183="入围奖",J183="优秀奖"),"是","是"))</f>
        <v>是</v>
      </c>
      <c r="N183" s="17" t="s">
        <v>740</v>
      </c>
      <c r="O183" s="11"/>
      <c r="P183" s="17" t="s">
        <v>741</v>
      </c>
      <c r="Q183" s="11"/>
      <c r="R183" s="11"/>
      <c r="S183" s="11"/>
      <c r="T183" s="11"/>
      <c r="U183" s="11"/>
      <c r="V183" s="11"/>
      <c r="W183" s="11"/>
      <c r="X183" s="11"/>
      <c r="Y183" s="11"/>
      <c r="Z183" s="11" t="s">
        <v>117</v>
      </c>
      <c r="AA183" s="11"/>
      <c r="AB183" s="11"/>
      <c r="AC183" s="11"/>
      <c r="AD183" s="22">
        <f ca="1">IF(A183="","",TODAY())</f>
        <v>46211</v>
      </c>
    </row>
    <row r="184" customHeight="1" spans="1:30">
      <c r="A184" s="11" t="s">
        <v>742</v>
      </c>
      <c r="B184" s="21">
        <v>2022</v>
      </c>
      <c r="C184" s="17" t="s">
        <v>743</v>
      </c>
      <c r="D184" s="17" t="s">
        <v>5</v>
      </c>
      <c r="E184" s="18" t="s">
        <v>109</v>
      </c>
      <c r="F184" s="18" t="s">
        <v>683</v>
      </c>
      <c r="G184" s="23">
        <v>2022</v>
      </c>
      <c r="H184" s="11" t="s">
        <v>5</v>
      </c>
      <c r="I184" s="11" t="s">
        <v>129</v>
      </c>
      <c r="J184" s="11" t="s">
        <v>130</v>
      </c>
      <c r="K184" s="11" t="str">
        <f>IF(J184="","",IF(OR(J184="金奖",J184="特等奖"),"顶级成果",IF(OR(J184="银奖",J184="一等奖",J184="创业之星"),"高等级成果",IF(OR(J184="铜奖",J184="二等奖"),"中等级成果",IF(OR(J184="三等奖",J184="优秀结项",J184="合格结项"),"一般成果",IF(OR(J184="国家级立项",J184="省级立项",J184="校级立项"),"立项成果","参与成果"))))))</f>
        <v>立项成果</v>
      </c>
      <c r="L184" s="11" t="str">
        <f>IF(J184="","",IF(OR(J184="金奖",J184="银奖",J184="铜奖"),"金银铜体系",IF(OR(J184="特等奖",J184="一等奖",J184="二等奖",J184="三等奖"),"特一二三体系",IF(OR(J184="国家级立项",J184="省级立项",J184="校级立项"),"立项体系",IF(J184="创业之星","荣誉称号体系","其他")))))</f>
        <v>立项体系</v>
      </c>
      <c r="M184" s="11" t="str">
        <f>IF(J184="","",IF(OR(J184="入围奖",J184="优秀奖"),"是","是"))</f>
        <v>是</v>
      </c>
      <c r="N184" s="17" t="s">
        <v>744</v>
      </c>
      <c r="O184" s="11"/>
      <c r="P184" s="17" t="s">
        <v>745</v>
      </c>
      <c r="Q184" s="11"/>
      <c r="R184" s="11"/>
      <c r="S184" s="11"/>
      <c r="T184" s="11"/>
      <c r="U184" s="11"/>
      <c r="V184" s="11"/>
      <c r="W184" s="11"/>
      <c r="X184" s="11"/>
      <c r="Y184" s="11"/>
      <c r="Z184" s="11" t="s">
        <v>117</v>
      </c>
      <c r="AA184" s="11"/>
      <c r="AB184" s="11"/>
      <c r="AC184" s="11"/>
      <c r="AD184" s="22">
        <f ca="1">IF(A184="","",TODAY())</f>
        <v>46211</v>
      </c>
    </row>
    <row r="185" customHeight="1" spans="1:30">
      <c r="A185" s="11" t="s">
        <v>746</v>
      </c>
      <c r="B185" s="21">
        <v>2022</v>
      </c>
      <c r="C185" s="17" t="s">
        <v>747</v>
      </c>
      <c r="D185" s="17" t="s">
        <v>5</v>
      </c>
      <c r="E185" s="18" t="s">
        <v>109</v>
      </c>
      <c r="F185" s="18" t="s">
        <v>683</v>
      </c>
      <c r="G185" s="23">
        <v>2022</v>
      </c>
      <c r="H185" s="11" t="s">
        <v>5</v>
      </c>
      <c r="I185" s="11" t="s">
        <v>129</v>
      </c>
      <c r="J185" s="11" t="s">
        <v>130</v>
      </c>
      <c r="K185" s="11" t="str">
        <f>IF(J185="","",IF(OR(J185="金奖",J185="特等奖"),"顶级成果",IF(OR(J185="银奖",J185="一等奖",J185="创业之星"),"高等级成果",IF(OR(J185="铜奖",J185="二等奖"),"中等级成果",IF(OR(J185="三等奖",J185="优秀结项",J185="合格结项"),"一般成果",IF(OR(J185="国家级立项",J185="省级立项",J185="校级立项"),"立项成果","参与成果"))))))</f>
        <v>立项成果</v>
      </c>
      <c r="L185" s="11" t="str">
        <f>IF(J185="","",IF(OR(J185="金奖",J185="银奖",J185="铜奖"),"金银铜体系",IF(OR(J185="特等奖",J185="一等奖",J185="二等奖",J185="三等奖"),"特一二三体系",IF(OR(J185="国家级立项",J185="省级立项",J185="校级立项"),"立项体系",IF(J185="创业之星","荣誉称号体系","其他")))))</f>
        <v>立项体系</v>
      </c>
      <c r="M185" s="11" t="str">
        <f>IF(J185="","",IF(OR(J185="入围奖",J185="优秀奖"),"是","是"))</f>
        <v>是</v>
      </c>
      <c r="N185" s="17" t="s">
        <v>748</v>
      </c>
      <c r="O185" s="11"/>
      <c r="P185" s="17" t="s">
        <v>749</v>
      </c>
      <c r="Q185" s="11"/>
      <c r="R185" s="11"/>
      <c r="S185" s="11"/>
      <c r="T185" s="11"/>
      <c r="U185" s="11"/>
      <c r="V185" s="11"/>
      <c r="W185" s="11"/>
      <c r="X185" s="11"/>
      <c r="Y185" s="11"/>
      <c r="Z185" s="11" t="s">
        <v>117</v>
      </c>
      <c r="AA185" s="11"/>
      <c r="AB185" s="11"/>
      <c r="AC185" s="11"/>
      <c r="AD185" s="22">
        <f ca="1">IF(A185="","",TODAY())</f>
        <v>46211</v>
      </c>
    </row>
    <row r="186" customHeight="1" spans="1:30">
      <c r="A186" s="11" t="s">
        <v>750</v>
      </c>
      <c r="B186" s="21">
        <v>2022</v>
      </c>
      <c r="C186" s="17" t="s">
        <v>751</v>
      </c>
      <c r="D186" s="17" t="s">
        <v>5</v>
      </c>
      <c r="E186" s="18" t="s">
        <v>109</v>
      </c>
      <c r="F186" s="18" t="s">
        <v>683</v>
      </c>
      <c r="G186" s="23">
        <v>2022</v>
      </c>
      <c r="H186" s="11" t="s">
        <v>5</v>
      </c>
      <c r="I186" s="11" t="s">
        <v>129</v>
      </c>
      <c r="J186" s="11" t="s">
        <v>130</v>
      </c>
      <c r="K186" s="11" t="str">
        <f>IF(J186="","",IF(OR(J186="金奖",J186="特等奖"),"顶级成果",IF(OR(J186="银奖",J186="一等奖",J186="创业之星"),"高等级成果",IF(OR(J186="铜奖",J186="二等奖"),"中等级成果",IF(OR(J186="三等奖",J186="优秀结项",J186="合格结项"),"一般成果",IF(OR(J186="国家级立项",J186="省级立项",J186="校级立项"),"立项成果","参与成果"))))))</f>
        <v>立项成果</v>
      </c>
      <c r="L186" s="11" t="str">
        <f>IF(J186="","",IF(OR(J186="金奖",J186="银奖",J186="铜奖"),"金银铜体系",IF(OR(J186="特等奖",J186="一等奖",J186="二等奖",J186="三等奖"),"特一二三体系",IF(OR(J186="国家级立项",J186="省级立项",J186="校级立项"),"立项体系",IF(J186="创业之星","荣誉称号体系","其他")))))</f>
        <v>立项体系</v>
      </c>
      <c r="M186" s="11" t="str">
        <f>IF(J186="","",IF(OR(J186="入围奖",J186="优秀奖"),"是","是"))</f>
        <v>是</v>
      </c>
      <c r="N186" s="17" t="s">
        <v>752</v>
      </c>
      <c r="O186" s="11"/>
      <c r="P186" s="17" t="s">
        <v>753</v>
      </c>
      <c r="Q186" s="11"/>
      <c r="R186" s="11"/>
      <c r="S186" s="11"/>
      <c r="T186" s="11"/>
      <c r="U186" s="11"/>
      <c r="V186" s="11"/>
      <c r="W186" s="11" t="s">
        <v>72</v>
      </c>
      <c r="X186" s="11"/>
      <c r="Y186" s="11"/>
      <c r="Z186" s="11" t="s">
        <v>117</v>
      </c>
      <c r="AA186" s="11"/>
      <c r="AB186" s="11"/>
      <c r="AC186" s="11"/>
      <c r="AD186" s="22">
        <f ca="1">IF(A186="","",TODAY())</f>
        <v>46211</v>
      </c>
    </row>
    <row r="187" customHeight="1" spans="1:30">
      <c r="A187" s="11" t="s">
        <v>754</v>
      </c>
      <c r="B187" s="21">
        <v>2022</v>
      </c>
      <c r="C187" s="17" t="s">
        <v>755</v>
      </c>
      <c r="D187" s="17" t="s">
        <v>5</v>
      </c>
      <c r="E187" s="18" t="s">
        <v>109</v>
      </c>
      <c r="F187" s="18" t="s">
        <v>683</v>
      </c>
      <c r="G187" s="23">
        <v>2022</v>
      </c>
      <c r="H187" s="11" t="s">
        <v>5</v>
      </c>
      <c r="I187" s="11" t="s">
        <v>129</v>
      </c>
      <c r="J187" s="11" t="s">
        <v>130</v>
      </c>
      <c r="K187" s="11" t="str">
        <f>IF(J187="","",IF(OR(J187="金奖",J187="特等奖"),"顶级成果",IF(OR(J187="银奖",J187="一等奖",J187="创业之星"),"高等级成果",IF(OR(J187="铜奖",J187="二等奖"),"中等级成果",IF(OR(J187="三等奖",J187="优秀结项",J187="合格结项"),"一般成果",IF(OR(J187="国家级立项",J187="省级立项",J187="校级立项"),"立项成果","参与成果"))))))</f>
        <v>立项成果</v>
      </c>
      <c r="L187" s="11" t="str">
        <f>IF(J187="","",IF(OR(J187="金奖",J187="银奖",J187="铜奖"),"金银铜体系",IF(OR(J187="特等奖",J187="一等奖",J187="二等奖",J187="三等奖"),"特一二三体系",IF(OR(J187="国家级立项",J187="省级立项",J187="校级立项"),"立项体系",IF(J187="创业之星","荣誉称号体系","其他")))))</f>
        <v>立项体系</v>
      </c>
      <c r="M187" s="11" t="str">
        <f>IF(J187="","",IF(OR(J187="入围奖",J187="优秀奖"),"是","是"))</f>
        <v>是</v>
      </c>
      <c r="N187" s="17" t="s">
        <v>756</v>
      </c>
      <c r="O187" s="11"/>
      <c r="P187" s="17" t="s">
        <v>757</v>
      </c>
      <c r="Q187" s="11"/>
      <c r="R187" s="11"/>
      <c r="S187" s="11"/>
      <c r="T187" s="11"/>
      <c r="U187" s="11"/>
      <c r="V187" s="11"/>
      <c r="W187" s="11"/>
      <c r="X187" s="11"/>
      <c r="Y187" s="11"/>
      <c r="Z187" s="11" t="s">
        <v>117</v>
      </c>
      <c r="AA187" s="11"/>
      <c r="AB187" s="11"/>
      <c r="AC187" s="11"/>
      <c r="AD187" s="22">
        <f ca="1">IF(A187="","",TODAY())</f>
        <v>46211</v>
      </c>
    </row>
    <row r="188" customHeight="1" spans="1:30">
      <c r="A188" s="11" t="s">
        <v>758</v>
      </c>
      <c r="B188" s="21">
        <v>2022</v>
      </c>
      <c r="C188" s="17" t="s">
        <v>759</v>
      </c>
      <c r="D188" s="17" t="s">
        <v>5</v>
      </c>
      <c r="E188" s="18" t="s">
        <v>109</v>
      </c>
      <c r="F188" s="18" t="s">
        <v>683</v>
      </c>
      <c r="G188" s="23">
        <v>2022</v>
      </c>
      <c r="H188" s="11" t="s">
        <v>5</v>
      </c>
      <c r="I188" s="11" t="s">
        <v>129</v>
      </c>
      <c r="J188" s="11" t="s">
        <v>130</v>
      </c>
      <c r="K188" s="11" t="str">
        <f>IF(J188="","",IF(OR(J188="金奖",J188="特等奖"),"顶级成果",IF(OR(J188="银奖",J188="一等奖",J188="创业之星"),"高等级成果",IF(OR(J188="铜奖",J188="二等奖"),"中等级成果",IF(OR(J188="三等奖",J188="优秀结项",J188="合格结项"),"一般成果",IF(OR(J188="国家级立项",J188="省级立项",J188="校级立项"),"立项成果","参与成果"))))))</f>
        <v>立项成果</v>
      </c>
      <c r="L188" s="11" t="str">
        <f>IF(J188="","",IF(OR(J188="金奖",J188="银奖",J188="铜奖"),"金银铜体系",IF(OR(J188="特等奖",J188="一等奖",J188="二等奖",J188="三等奖"),"特一二三体系",IF(OR(J188="国家级立项",J188="省级立项",J188="校级立项"),"立项体系",IF(J188="创业之星","荣誉称号体系","其他")))))</f>
        <v>立项体系</v>
      </c>
      <c r="M188" s="11" t="str">
        <f>IF(J188="","",IF(OR(J188="入围奖",J188="优秀奖"),"是","是"))</f>
        <v>是</v>
      </c>
      <c r="N188" s="17" t="s">
        <v>760</v>
      </c>
      <c r="O188" s="11"/>
      <c r="P188" s="17" t="s">
        <v>761</v>
      </c>
      <c r="Q188" s="11"/>
      <c r="R188" s="11"/>
      <c r="S188" s="11"/>
      <c r="T188" s="11"/>
      <c r="U188" s="11"/>
      <c r="V188" s="11"/>
      <c r="W188" s="11"/>
      <c r="X188" s="11"/>
      <c r="Y188" s="11"/>
      <c r="Z188" s="11" t="s">
        <v>117</v>
      </c>
      <c r="AA188" s="11"/>
      <c r="AB188" s="11"/>
      <c r="AC188" s="11"/>
      <c r="AD188" s="22">
        <f ca="1">IF(A188="","",TODAY())</f>
        <v>46211</v>
      </c>
    </row>
    <row r="189" customHeight="1" spans="1:30">
      <c r="A189" s="11" t="s">
        <v>762</v>
      </c>
      <c r="B189" s="21">
        <v>2022</v>
      </c>
      <c r="C189" s="17" t="s">
        <v>763</v>
      </c>
      <c r="D189" s="17" t="s">
        <v>5</v>
      </c>
      <c r="E189" s="18" t="s">
        <v>109</v>
      </c>
      <c r="F189" s="18" t="s">
        <v>683</v>
      </c>
      <c r="G189" s="23">
        <v>2022</v>
      </c>
      <c r="H189" s="11" t="s">
        <v>5</v>
      </c>
      <c r="I189" s="11" t="s">
        <v>129</v>
      </c>
      <c r="J189" s="11" t="s">
        <v>130</v>
      </c>
      <c r="K189" s="11" t="str">
        <f>IF(J189="","",IF(OR(J189="金奖",J189="特等奖"),"顶级成果",IF(OR(J189="银奖",J189="一等奖",J189="创业之星"),"高等级成果",IF(OR(J189="铜奖",J189="二等奖"),"中等级成果",IF(OR(J189="三等奖",J189="优秀结项",J189="合格结项"),"一般成果",IF(OR(J189="国家级立项",J189="省级立项",J189="校级立项"),"立项成果","参与成果"))))))</f>
        <v>立项成果</v>
      </c>
      <c r="L189" s="11" t="str">
        <f>IF(J189="","",IF(OR(J189="金奖",J189="银奖",J189="铜奖"),"金银铜体系",IF(OR(J189="特等奖",J189="一等奖",J189="二等奖",J189="三等奖"),"特一二三体系",IF(OR(J189="国家级立项",J189="省级立项",J189="校级立项"),"立项体系",IF(J189="创业之星","荣誉称号体系","其他")))))</f>
        <v>立项体系</v>
      </c>
      <c r="M189" s="11" t="str">
        <f>IF(J189="","",IF(OR(J189="入围奖",J189="优秀奖"),"是","是"))</f>
        <v>是</v>
      </c>
      <c r="N189" s="17" t="s">
        <v>764</v>
      </c>
      <c r="O189" s="11"/>
      <c r="P189" s="17" t="s">
        <v>765</v>
      </c>
      <c r="Q189" s="11"/>
      <c r="R189" s="11"/>
      <c r="S189" s="11"/>
      <c r="T189" s="11"/>
      <c r="U189" s="11"/>
      <c r="V189" s="11"/>
      <c r="W189" s="11"/>
      <c r="X189" s="11"/>
      <c r="Y189" s="11"/>
      <c r="Z189" s="11" t="s">
        <v>117</v>
      </c>
      <c r="AA189" s="11"/>
      <c r="AB189" s="11"/>
      <c r="AC189" s="11"/>
      <c r="AD189" s="22">
        <f ca="1">IF(A189="","",TODAY())</f>
        <v>46211</v>
      </c>
    </row>
    <row r="190" customHeight="1" spans="1:30">
      <c r="A190" s="11" t="s">
        <v>766</v>
      </c>
      <c r="B190" s="21">
        <v>2022</v>
      </c>
      <c r="C190" s="17" t="s">
        <v>767</v>
      </c>
      <c r="D190" s="17" t="s">
        <v>5</v>
      </c>
      <c r="E190" s="18" t="s">
        <v>109</v>
      </c>
      <c r="F190" s="18" t="s">
        <v>683</v>
      </c>
      <c r="G190" s="23">
        <v>2022</v>
      </c>
      <c r="H190" s="11" t="s">
        <v>5</v>
      </c>
      <c r="I190" s="11" t="s">
        <v>129</v>
      </c>
      <c r="J190" s="11" t="s">
        <v>130</v>
      </c>
      <c r="K190" s="11" t="str">
        <f>IF(J190="","",IF(OR(J190="金奖",J190="特等奖"),"顶级成果",IF(OR(J190="银奖",J190="一等奖",J190="创业之星"),"高等级成果",IF(OR(J190="铜奖",J190="二等奖"),"中等级成果",IF(OR(J190="三等奖",J190="优秀结项",J190="合格结项"),"一般成果",IF(OR(J190="国家级立项",J190="省级立项",J190="校级立项"),"立项成果","参与成果"))))))</f>
        <v>立项成果</v>
      </c>
      <c r="L190" s="11" t="str">
        <f>IF(J190="","",IF(OR(J190="金奖",J190="银奖",J190="铜奖"),"金银铜体系",IF(OR(J190="特等奖",J190="一等奖",J190="二等奖",J190="三等奖"),"特一二三体系",IF(OR(J190="国家级立项",J190="省级立项",J190="校级立项"),"立项体系",IF(J190="创业之星","荣誉称号体系","其他")))))</f>
        <v>立项体系</v>
      </c>
      <c r="M190" s="11" t="str">
        <f>IF(J190="","",IF(OR(J190="入围奖",J190="优秀奖"),"是","是"))</f>
        <v>是</v>
      </c>
      <c r="N190" s="17" t="s">
        <v>768</v>
      </c>
      <c r="O190" s="11"/>
      <c r="P190" s="17" t="s">
        <v>769</v>
      </c>
      <c r="Q190" s="11"/>
      <c r="R190" s="11"/>
      <c r="S190" s="11"/>
      <c r="T190" s="11"/>
      <c r="U190" s="11"/>
      <c r="V190" s="11"/>
      <c r="W190" s="11"/>
      <c r="X190" s="11"/>
      <c r="Y190" s="11"/>
      <c r="Z190" s="11" t="s">
        <v>117</v>
      </c>
      <c r="AA190" s="11"/>
      <c r="AB190" s="11"/>
      <c r="AC190" s="11"/>
      <c r="AD190" s="22">
        <f ca="1">IF(A190="","",TODAY())</f>
        <v>46211</v>
      </c>
    </row>
    <row r="191" customHeight="1" spans="1:30">
      <c r="A191" s="11" t="s">
        <v>770</v>
      </c>
      <c r="B191" s="21">
        <v>2022</v>
      </c>
      <c r="C191" s="17" t="s">
        <v>771</v>
      </c>
      <c r="D191" s="17" t="s">
        <v>5</v>
      </c>
      <c r="E191" s="18" t="s">
        <v>109</v>
      </c>
      <c r="F191" s="18" t="s">
        <v>683</v>
      </c>
      <c r="G191" s="23">
        <v>2022</v>
      </c>
      <c r="H191" s="11" t="s">
        <v>5</v>
      </c>
      <c r="I191" s="11" t="s">
        <v>129</v>
      </c>
      <c r="J191" s="11" t="s">
        <v>130</v>
      </c>
      <c r="K191" s="11" t="str">
        <f>IF(J191="","",IF(OR(J191="金奖",J191="特等奖"),"顶级成果",IF(OR(J191="银奖",J191="一等奖",J191="创业之星"),"高等级成果",IF(OR(J191="铜奖",J191="二等奖"),"中等级成果",IF(OR(J191="三等奖",J191="优秀结项",J191="合格结项"),"一般成果",IF(OR(J191="国家级立项",J191="省级立项",J191="校级立项"),"立项成果","参与成果"))))))</f>
        <v>立项成果</v>
      </c>
      <c r="L191" s="11" t="str">
        <f>IF(J191="","",IF(OR(J191="金奖",J191="银奖",J191="铜奖"),"金银铜体系",IF(OR(J191="特等奖",J191="一等奖",J191="二等奖",J191="三等奖"),"特一二三体系",IF(OR(J191="国家级立项",J191="省级立项",J191="校级立项"),"立项体系",IF(J191="创业之星","荣誉称号体系","其他")))))</f>
        <v>立项体系</v>
      </c>
      <c r="M191" s="11" t="str">
        <f>IF(J191="","",IF(OR(J191="入围奖",J191="优秀奖"),"是","是"))</f>
        <v>是</v>
      </c>
      <c r="N191" s="17" t="s">
        <v>772</v>
      </c>
      <c r="O191" s="11"/>
      <c r="P191" s="17" t="s">
        <v>773</v>
      </c>
      <c r="Q191" s="11"/>
      <c r="R191" s="11"/>
      <c r="S191" s="11"/>
      <c r="T191" s="11"/>
      <c r="U191" s="11"/>
      <c r="V191" s="11"/>
      <c r="W191" s="11"/>
      <c r="X191" s="11"/>
      <c r="Y191" s="11"/>
      <c r="Z191" s="11" t="s">
        <v>117</v>
      </c>
      <c r="AA191" s="11"/>
      <c r="AB191" s="11"/>
      <c r="AC191" s="11"/>
      <c r="AD191" s="22">
        <f ca="1">IF(A191="","",TODAY())</f>
        <v>46211</v>
      </c>
    </row>
    <row r="192" customHeight="1" spans="1:30">
      <c r="A192" s="11" t="s">
        <v>774</v>
      </c>
      <c r="B192" s="21">
        <v>2022</v>
      </c>
      <c r="C192" s="17" t="s">
        <v>775</v>
      </c>
      <c r="D192" s="17" t="s">
        <v>5</v>
      </c>
      <c r="E192" s="18" t="s">
        <v>109</v>
      </c>
      <c r="F192" s="18" t="s">
        <v>683</v>
      </c>
      <c r="G192" s="23">
        <v>2022</v>
      </c>
      <c r="H192" s="11" t="s">
        <v>5</v>
      </c>
      <c r="I192" s="11" t="s">
        <v>129</v>
      </c>
      <c r="J192" s="11" t="s">
        <v>130</v>
      </c>
      <c r="K192" s="11" t="str">
        <f>IF(J192="","",IF(OR(J192="金奖",J192="特等奖"),"顶级成果",IF(OR(J192="银奖",J192="一等奖",J192="创业之星"),"高等级成果",IF(OR(J192="铜奖",J192="二等奖"),"中等级成果",IF(OR(J192="三等奖",J192="优秀结项",J192="合格结项"),"一般成果",IF(OR(J192="国家级立项",J192="省级立项",J192="校级立项"),"立项成果","参与成果"))))))</f>
        <v>立项成果</v>
      </c>
      <c r="L192" s="11" t="str">
        <f>IF(J192="","",IF(OR(J192="金奖",J192="银奖",J192="铜奖"),"金银铜体系",IF(OR(J192="特等奖",J192="一等奖",J192="二等奖",J192="三等奖"),"特一二三体系",IF(OR(J192="国家级立项",J192="省级立项",J192="校级立项"),"立项体系",IF(J192="创业之星","荣誉称号体系","其他")))))</f>
        <v>立项体系</v>
      </c>
      <c r="M192" s="11" t="str">
        <f>IF(J192="","",IF(OR(J192="入围奖",J192="优秀奖"),"是","是"))</f>
        <v>是</v>
      </c>
      <c r="N192" s="17" t="s">
        <v>776</v>
      </c>
      <c r="O192" s="11"/>
      <c r="P192" s="17" t="s">
        <v>777</v>
      </c>
      <c r="Q192" s="11"/>
      <c r="R192" s="11"/>
      <c r="S192" s="11"/>
      <c r="T192" s="11"/>
      <c r="U192" s="11"/>
      <c r="V192" s="11"/>
      <c r="W192" s="11"/>
      <c r="X192" s="11"/>
      <c r="Y192" s="11"/>
      <c r="Z192" s="11" t="s">
        <v>117</v>
      </c>
      <c r="AA192" s="11"/>
      <c r="AB192" s="11"/>
      <c r="AC192" s="11"/>
      <c r="AD192" s="22">
        <f ca="1">IF(A192="","",TODAY())</f>
        <v>46211</v>
      </c>
    </row>
    <row r="193" customHeight="1" spans="1:30">
      <c r="A193" s="11" t="s">
        <v>778</v>
      </c>
      <c r="B193" s="21">
        <v>2022</v>
      </c>
      <c r="C193" s="17" t="s">
        <v>779</v>
      </c>
      <c r="D193" s="17" t="s">
        <v>5</v>
      </c>
      <c r="E193" s="18" t="s">
        <v>109</v>
      </c>
      <c r="F193" s="18" t="s">
        <v>683</v>
      </c>
      <c r="G193" s="23">
        <v>2022</v>
      </c>
      <c r="H193" s="11" t="s">
        <v>5</v>
      </c>
      <c r="I193" s="11" t="s">
        <v>129</v>
      </c>
      <c r="J193" s="11" t="s">
        <v>130</v>
      </c>
      <c r="K193" s="11" t="str">
        <f>IF(J193="","",IF(OR(J193="金奖",J193="特等奖"),"顶级成果",IF(OR(J193="银奖",J193="一等奖",J193="创业之星"),"高等级成果",IF(OR(J193="铜奖",J193="二等奖"),"中等级成果",IF(OR(J193="三等奖",J193="优秀结项",J193="合格结项"),"一般成果",IF(OR(J193="国家级立项",J193="省级立项",J193="校级立项"),"立项成果","参与成果"))))))</f>
        <v>立项成果</v>
      </c>
      <c r="L193" s="11" t="str">
        <f>IF(J193="","",IF(OR(J193="金奖",J193="银奖",J193="铜奖"),"金银铜体系",IF(OR(J193="特等奖",J193="一等奖",J193="二等奖",J193="三等奖"),"特一二三体系",IF(OR(J193="国家级立项",J193="省级立项",J193="校级立项"),"立项体系",IF(J193="创业之星","荣誉称号体系","其他")))))</f>
        <v>立项体系</v>
      </c>
      <c r="M193" s="11" t="str">
        <f>IF(J193="","",IF(OR(J193="入围奖",J193="优秀奖"),"是","是"))</f>
        <v>是</v>
      </c>
      <c r="N193" s="17" t="s">
        <v>780</v>
      </c>
      <c r="O193" s="11"/>
      <c r="P193" s="17" t="s">
        <v>781</v>
      </c>
      <c r="Q193" s="11"/>
      <c r="R193" s="11"/>
      <c r="S193" s="11"/>
      <c r="T193" s="11"/>
      <c r="U193" s="11"/>
      <c r="V193" s="11"/>
      <c r="W193" s="11"/>
      <c r="X193" s="11"/>
      <c r="Y193" s="11"/>
      <c r="Z193" s="11" t="s">
        <v>117</v>
      </c>
      <c r="AA193" s="11"/>
      <c r="AB193" s="11"/>
      <c r="AC193" s="11"/>
      <c r="AD193" s="22">
        <f ca="1">IF(A193="","",TODAY())</f>
        <v>46211</v>
      </c>
    </row>
    <row r="194" customHeight="1" spans="1:30">
      <c r="A194" s="11" t="s">
        <v>782</v>
      </c>
      <c r="B194" s="21">
        <v>2022</v>
      </c>
      <c r="C194" s="17" t="s">
        <v>783</v>
      </c>
      <c r="D194" s="17" t="s">
        <v>5</v>
      </c>
      <c r="E194" s="18" t="s">
        <v>109</v>
      </c>
      <c r="F194" s="18" t="s">
        <v>683</v>
      </c>
      <c r="G194" s="23">
        <v>2022</v>
      </c>
      <c r="H194" s="11" t="s">
        <v>5</v>
      </c>
      <c r="I194" s="11" t="s">
        <v>129</v>
      </c>
      <c r="J194" s="11" t="s">
        <v>130</v>
      </c>
      <c r="K194" s="11" t="str">
        <f>IF(J194="","",IF(OR(J194="金奖",J194="特等奖"),"顶级成果",IF(OR(J194="银奖",J194="一等奖",J194="创业之星"),"高等级成果",IF(OR(J194="铜奖",J194="二等奖"),"中等级成果",IF(OR(J194="三等奖",J194="优秀结项",J194="合格结项"),"一般成果",IF(OR(J194="国家级立项",J194="省级立项",J194="校级立项"),"立项成果","参与成果"))))))</f>
        <v>立项成果</v>
      </c>
      <c r="L194" s="11" t="str">
        <f>IF(J194="","",IF(OR(J194="金奖",J194="银奖",J194="铜奖"),"金银铜体系",IF(OR(J194="特等奖",J194="一等奖",J194="二等奖",J194="三等奖"),"特一二三体系",IF(OR(J194="国家级立项",J194="省级立项",J194="校级立项"),"立项体系",IF(J194="创业之星","荣誉称号体系","其他")))))</f>
        <v>立项体系</v>
      </c>
      <c r="M194" s="11" t="str">
        <f>IF(J194="","",IF(OR(J194="入围奖",J194="优秀奖"),"是","是"))</f>
        <v>是</v>
      </c>
      <c r="N194" s="17" t="s">
        <v>784</v>
      </c>
      <c r="O194" s="11"/>
      <c r="P194" s="17" t="s">
        <v>785</v>
      </c>
      <c r="Q194" s="11"/>
      <c r="R194" s="11"/>
      <c r="S194" s="11"/>
      <c r="T194" s="11"/>
      <c r="U194" s="11"/>
      <c r="V194" s="11"/>
      <c r="W194" s="11"/>
      <c r="X194" s="11"/>
      <c r="Y194" s="11"/>
      <c r="Z194" s="11" t="s">
        <v>117</v>
      </c>
      <c r="AA194" s="11"/>
      <c r="AB194" s="11"/>
      <c r="AC194" s="11"/>
      <c r="AD194" s="22">
        <f ca="1">IF(A194="","",TODAY())</f>
        <v>46211</v>
      </c>
    </row>
    <row r="195" customHeight="1" spans="1:30">
      <c r="A195" s="11" t="s">
        <v>786</v>
      </c>
      <c r="B195" s="21">
        <v>2022</v>
      </c>
      <c r="C195" s="17" t="s">
        <v>787</v>
      </c>
      <c r="D195" s="17" t="s">
        <v>5</v>
      </c>
      <c r="E195" s="18" t="s">
        <v>109</v>
      </c>
      <c r="F195" s="18" t="s">
        <v>683</v>
      </c>
      <c r="G195" s="23">
        <v>2022</v>
      </c>
      <c r="H195" s="11" t="s">
        <v>5</v>
      </c>
      <c r="I195" s="11" t="s">
        <v>129</v>
      </c>
      <c r="J195" s="11" t="s">
        <v>130</v>
      </c>
      <c r="K195" s="11" t="str">
        <f>IF(J195="","",IF(OR(J195="金奖",J195="特等奖"),"顶级成果",IF(OR(J195="银奖",J195="一等奖",J195="创业之星"),"高等级成果",IF(OR(J195="铜奖",J195="二等奖"),"中等级成果",IF(OR(J195="三等奖",J195="优秀结项",J195="合格结项"),"一般成果",IF(OR(J195="国家级立项",J195="省级立项",J195="校级立项"),"立项成果","参与成果"))))))</f>
        <v>立项成果</v>
      </c>
      <c r="L195" s="11" t="str">
        <f>IF(J195="","",IF(OR(J195="金奖",J195="银奖",J195="铜奖"),"金银铜体系",IF(OR(J195="特等奖",J195="一等奖",J195="二等奖",J195="三等奖"),"特一二三体系",IF(OR(J195="国家级立项",J195="省级立项",J195="校级立项"),"立项体系",IF(J195="创业之星","荣誉称号体系","其他")))))</f>
        <v>立项体系</v>
      </c>
      <c r="M195" s="11" t="str">
        <f>IF(J195="","",IF(OR(J195="入围奖",J195="优秀奖"),"是","是"))</f>
        <v>是</v>
      </c>
      <c r="N195" s="17" t="s">
        <v>542</v>
      </c>
      <c r="O195" s="11"/>
      <c r="P195" s="17" t="s">
        <v>788</v>
      </c>
      <c r="Q195" s="11"/>
      <c r="R195" s="11"/>
      <c r="S195" s="11"/>
      <c r="T195" s="11"/>
      <c r="U195" s="11"/>
      <c r="V195" s="11"/>
      <c r="W195" s="11"/>
      <c r="X195" s="11"/>
      <c r="Y195" s="11"/>
      <c r="Z195" s="11" t="s">
        <v>117</v>
      </c>
      <c r="AA195" s="11"/>
      <c r="AB195" s="11"/>
      <c r="AC195" s="11"/>
      <c r="AD195" s="22">
        <f ca="1">IF(A195="","",TODAY())</f>
        <v>46211</v>
      </c>
    </row>
    <row r="196" customHeight="1" spans="1:30">
      <c r="A196" s="11" t="s">
        <v>789</v>
      </c>
      <c r="B196" s="21">
        <v>2022</v>
      </c>
      <c r="C196" s="17" t="s">
        <v>790</v>
      </c>
      <c r="D196" s="17" t="s">
        <v>5</v>
      </c>
      <c r="E196" s="18" t="s">
        <v>109</v>
      </c>
      <c r="F196" s="18" t="s">
        <v>683</v>
      </c>
      <c r="G196" s="23">
        <v>2022</v>
      </c>
      <c r="H196" s="11" t="s">
        <v>5</v>
      </c>
      <c r="I196" s="11" t="s">
        <v>129</v>
      </c>
      <c r="J196" s="11" t="s">
        <v>130</v>
      </c>
      <c r="K196" s="11" t="str">
        <f>IF(J196="","",IF(OR(J196="金奖",J196="特等奖"),"顶级成果",IF(OR(J196="银奖",J196="一等奖",J196="创业之星"),"高等级成果",IF(OR(J196="铜奖",J196="二等奖"),"中等级成果",IF(OR(J196="三等奖",J196="优秀结项",J196="合格结项"),"一般成果",IF(OR(J196="国家级立项",J196="省级立项",J196="校级立项"),"立项成果","参与成果"))))))</f>
        <v>立项成果</v>
      </c>
      <c r="L196" s="11" t="str">
        <f>IF(J196="","",IF(OR(J196="金奖",J196="银奖",J196="铜奖"),"金银铜体系",IF(OR(J196="特等奖",J196="一等奖",J196="二等奖",J196="三等奖"),"特一二三体系",IF(OR(J196="国家级立项",J196="省级立项",J196="校级立项"),"立项体系",IF(J196="创业之星","荣誉称号体系","其他")))))</f>
        <v>立项体系</v>
      </c>
      <c r="M196" s="11" t="str">
        <f>IF(J196="","",IF(OR(J196="入围奖",J196="优秀奖"),"是","是"))</f>
        <v>是</v>
      </c>
      <c r="N196" s="17" t="s">
        <v>791</v>
      </c>
      <c r="O196" s="11"/>
      <c r="P196" s="17" t="s">
        <v>792</v>
      </c>
      <c r="Q196" s="11"/>
      <c r="R196" s="11"/>
      <c r="S196" s="11"/>
      <c r="T196" s="11"/>
      <c r="U196" s="11"/>
      <c r="V196" s="11"/>
      <c r="W196" s="11"/>
      <c r="X196" s="11"/>
      <c r="Y196" s="11"/>
      <c r="Z196" s="11" t="s">
        <v>117</v>
      </c>
      <c r="AA196" s="11"/>
      <c r="AB196" s="11"/>
      <c r="AC196" s="11"/>
      <c r="AD196" s="22">
        <f ca="1">IF(A196="","",TODAY())</f>
        <v>46211</v>
      </c>
    </row>
    <row r="197" customHeight="1" spans="1:30">
      <c r="A197" s="11" t="s">
        <v>793</v>
      </c>
      <c r="B197" s="21">
        <v>2022</v>
      </c>
      <c r="C197" s="17" t="s">
        <v>794</v>
      </c>
      <c r="D197" s="17" t="s">
        <v>5</v>
      </c>
      <c r="E197" s="18" t="s">
        <v>109</v>
      </c>
      <c r="F197" s="18" t="s">
        <v>683</v>
      </c>
      <c r="G197" s="23">
        <v>2022</v>
      </c>
      <c r="H197" s="11" t="s">
        <v>5</v>
      </c>
      <c r="I197" s="11" t="s">
        <v>129</v>
      </c>
      <c r="J197" s="11" t="s">
        <v>130</v>
      </c>
      <c r="K197" s="11" t="str">
        <f>IF(J197="","",IF(OR(J197="金奖",J197="特等奖"),"顶级成果",IF(OR(J197="银奖",J197="一等奖",J197="创业之星"),"高等级成果",IF(OR(J197="铜奖",J197="二等奖"),"中等级成果",IF(OR(J197="三等奖",J197="优秀结项",J197="合格结项"),"一般成果",IF(OR(J197="国家级立项",J197="省级立项",J197="校级立项"),"立项成果","参与成果"))))))</f>
        <v>立项成果</v>
      </c>
      <c r="L197" s="11" t="str">
        <f>IF(J197="","",IF(OR(J197="金奖",J197="银奖",J197="铜奖"),"金银铜体系",IF(OR(J197="特等奖",J197="一等奖",J197="二等奖",J197="三等奖"),"特一二三体系",IF(OR(J197="国家级立项",J197="省级立项",J197="校级立项"),"立项体系",IF(J197="创业之星","荣誉称号体系","其他")))))</f>
        <v>立项体系</v>
      </c>
      <c r="M197" s="11" t="str">
        <f>IF(J197="","",IF(OR(J197="入围奖",J197="优秀奖"),"是","是"))</f>
        <v>是</v>
      </c>
      <c r="N197" s="17" t="s">
        <v>795</v>
      </c>
      <c r="O197" s="11"/>
      <c r="P197" s="17" t="s">
        <v>796</v>
      </c>
      <c r="Q197" s="11"/>
      <c r="R197" s="11"/>
      <c r="S197" s="11"/>
      <c r="T197" s="11"/>
      <c r="U197" s="11"/>
      <c r="V197" s="11"/>
      <c r="W197" s="11"/>
      <c r="X197" s="11"/>
      <c r="Y197" s="11"/>
      <c r="Z197" s="11" t="s">
        <v>117</v>
      </c>
      <c r="AA197" s="11"/>
      <c r="AB197" s="11"/>
      <c r="AC197" s="11"/>
      <c r="AD197" s="22">
        <f ca="1">IF(A197="","",TODAY())</f>
        <v>46211</v>
      </c>
    </row>
    <row r="198" customHeight="1" spans="1:30">
      <c r="A198" s="11" t="s">
        <v>797</v>
      </c>
      <c r="B198" s="21">
        <v>2022</v>
      </c>
      <c r="C198" s="17" t="s">
        <v>798</v>
      </c>
      <c r="D198" s="17" t="s">
        <v>5</v>
      </c>
      <c r="E198" s="18" t="s">
        <v>109</v>
      </c>
      <c r="F198" s="18" t="s">
        <v>683</v>
      </c>
      <c r="G198" s="23">
        <v>2022</v>
      </c>
      <c r="H198" s="11" t="s">
        <v>5</v>
      </c>
      <c r="I198" s="11" t="s">
        <v>129</v>
      </c>
      <c r="J198" s="11" t="s">
        <v>130</v>
      </c>
      <c r="K198" s="11" t="str">
        <f>IF(J198="","",IF(OR(J198="金奖",J198="特等奖"),"顶级成果",IF(OR(J198="银奖",J198="一等奖",J198="创业之星"),"高等级成果",IF(OR(J198="铜奖",J198="二等奖"),"中等级成果",IF(OR(J198="三等奖",J198="优秀结项",J198="合格结项"),"一般成果",IF(OR(J198="国家级立项",J198="省级立项",J198="校级立项"),"立项成果","参与成果"))))))</f>
        <v>立项成果</v>
      </c>
      <c r="L198" s="11" t="str">
        <f>IF(J198="","",IF(OR(J198="金奖",J198="银奖",J198="铜奖"),"金银铜体系",IF(OR(J198="特等奖",J198="一等奖",J198="二等奖",J198="三等奖"),"特一二三体系",IF(OR(J198="国家级立项",J198="省级立项",J198="校级立项"),"立项体系",IF(J198="创业之星","荣誉称号体系","其他")))))</f>
        <v>立项体系</v>
      </c>
      <c r="M198" s="11" t="str">
        <f>IF(J198="","",IF(OR(J198="入围奖",J198="优秀奖"),"是","是"))</f>
        <v>是</v>
      </c>
      <c r="N198" s="17" t="s">
        <v>270</v>
      </c>
      <c r="O198" s="11"/>
      <c r="P198" s="17" t="s">
        <v>799</v>
      </c>
      <c r="Q198" s="11"/>
      <c r="R198" s="11"/>
      <c r="S198" s="11"/>
      <c r="T198" s="11"/>
      <c r="U198" s="11"/>
      <c r="V198" s="11"/>
      <c r="W198" s="11"/>
      <c r="X198" s="11"/>
      <c r="Y198" s="11"/>
      <c r="Z198" s="11" t="s">
        <v>117</v>
      </c>
      <c r="AA198" s="11"/>
      <c r="AB198" s="11"/>
      <c r="AC198" s="11"/>
      <c r="AD198" s="22">
        <f ca="1">IF(A198="","",TODAY())</f>
        <v>46211</v>
      </c>
    </row>
    <row r="199" customHeight="1" spans="1:30">
      <c r="A199" s="11" t="s">
        <v>800</v>
      </c>
      <c r="B199" s="21">
        <v>2022</v>
      </c>
      <c r="C199" s="17" t="s">
        <v>801</v>
      </c>
      <c r="D199" s="17" t="s">
        <v>5</v>
      </c>
      <c r="E199" s="18" t="s">
        <v>109</v>
      </c>
      <c r="F199" s="18" t="s">
        <v>683</v>
      </c>
      <c r="G199" s="23">
        <v>2022</v>
      </c>
      <c r="H199" s="11" t="s">
        <v>5</v>
      </c>
      <c r="I199" s="11" t="s">
        <v>129</v>
      </c>
      <c r="J199" s="11" t="s">
        <v>130</v>
      </c>
      <c r="K199" s="11" t="str">
        <f>IF(J199="","",IF(OR(J199="金奖",J199="特等奖"),"顶级成果",IF(OR(J199="银奖",J199="一等奖",J199="创业之星"),"高等级成果",IF(OR(J199="铜奖",J199="二等奖"),"中等级成果",IF(OR(J199="三等奖",J199="优秀结项",J199="合格结项"),"一般成果",IF(OR(J199="国家级立项",J199="省级立项",J199="校级立项"),"立项成果","参与成果"))))))</f>
        <v>立项成果</v>
      </c>
      <c r="L199" s="11" t="str">
        <f>IF(J199="","",IF(OR(J199="金奖",J199="银奖",J199="铜奖"),"金银铜体系",IF(OR(J199="特等奖",J199="一等奖",J199="二等奖",J199="三等奖"),"特一二三体系",IF(OR(J199="国家级立项",J199="省级立项",J199="校级立项"),"立项体系",IF(J199="创业之星","荣誉称号体系","其他")))))</f>
        <v>立项体系</v>
      </c>
      <c r="M199" s="11" t="str">
        <f>IF(J199="","",IF(OR(J199="入围奖",J199="优秀奖"),"是","是"))</f>
        <v>是</v>
      </c>
      <c r="N199" s="17" t="s">
        <v>802</v>
      </c>
      <c r="O199" s="11"/>
      <c r="P199" s="17" t="s">
        <v>803</v>
      </c>
      <c r="Q199" s="11"/>
      <c r="R199" s="11"/>
      <c r="S199" s="11"/>
      <c r="T199" s="11"/>
      <c r="U199" s="11"/>
      <c r="V199" s="11"/>
      <c r="W199" s="11"/>
      <c r="X199" s="11"/>
      <c r="Y199" s="11"/>
      <c r="Z199" s="11" t="s">
        <v>117</v>
      </c>
      <c r="AA199" s="11"/>
      <c r="AB199" s="11"/>
      <c r="AC199" s="11"/>
      <c r="AD199" s="22">
        <f ca="1">IF(A199="","",TODAY())</f>
        <v>46211</v>
      </c>
    </row>
    <row r="200" customHeight="1" spans="1:30">
      <c r="A200" s="11" t="s">
        <v>804</v>
      </c>
      <c r="B200" s="21">
        <v>2022</v>
      </c>
      <c r="C200" s="17" t="s">
        <v>805</v>
      </c>
      <c r="D200" s="17" t="s">
        <v>5</v>
      </c>
      <c r="E200" s="18" t="s">
        <v>109</v>
      </c>
      <c r="F200" s="18" t="s">
        <v>683</v>
      </c>
      <c r="G200" s="23">
        <v>2022</v>
      </c>
      <c r="H200" s="11" t="s">
        <v>5</v>
      </c>
      <c r="I200" s="11" t="s">
        <v>129</v>
      </c>
      <c r="J200" s="11" t="s">
        <v>130</v>
      </c>
      <c r="K200" s="11" t="str">
        <f>IF(J200="","",IF(OR(J200="金奖",J200="特等奖"),"顶级成果",IF(OR(J200="银奖",J200="一等奖",J200="创业之星"),"高等级成果",IF(OR(J200="铜奖",J200="二等奖"),"中等级成果",IF(OR(J200="三等奖",J200="优秀结项",J200="合格结项"),"一般成果",IF(OR(J200="国家级立项",J200="省级立项",J200="校级立项"),"立项成果","参与成果"))))))</f>
        <v>立项成果</v>
      </c>
      <c r="L200" s="11" t="str">
        <f>IF(J200="","",IF(OR(J200="金奖",J200="银奖",J200="铜奖"),"金银铜体系",IF(OR(J200="特等奖",J200="一等奖",J200="二等奖",J200="三等奖"),"特一二三体系",IF(OR(J200="国家级立项",J200="省级立项",J200="校级立项"),"立项体系",IF(J200="创业之星","荣誉称号体系","其他")))))</f>
        <v>立项体系</v>
      </c>
      <c r="M200" s="11" t="str">
        <f>IF(J200="","",IF(OR(J200="入围奖",J200="优秀奖"),"是","是"))</f>
        <v>是</v>
      </c>
      <c r="N200" s="17" t="s">
        <v>806</v>
      </c>
      <c r="O200" s="11"/>
      <c r="P200" s="17" t="s">
        <v>807</v>
      </c>
      <c r="Q200" s="11"/>
      <c r="R200" s="11"/>
      <c r="S200" s="11"/>
      <c r="T200" s="11"/>
      <c r="U200" s="11"/>
      <c r="V200" s="11"/>
      <c r="W200" s="11"/>
      <c r="X200" s="11"/>
      <c r="Y200" s="11"/>
      <c r="Z200" s="11" t="s">
        <v>117</v>
      </c>
      <c r="AA200" s="11"/>
      <c r="AB200" s="11"/>
      <c r="AC200" s="11"/>
      <c r="AD200" s="22">
        <f ca="1">IF(A200="","",TODAY())</f>
        <v>46211</v>
      </c>
    </row>
    <row r="201" customHeight="1" spans="1:30">
      <c r="A201" s="11" t="s">
        <v>808</v>
      </c>
      <c r="B201" s="21">
        <v>2022</v>
      </c>
      <c r="C201" s="17" t="s">
        <v>809</v>
      </c>
      <c r="D201" s="17" t="s">
        <v>5</v>
      </c>
      <c r="E201" s="18" t="s">
        <v>109</v>
      </c>
      <c r="F201" s="18" t="s">
        <v>683</v>
      </c>
      <c r="G201" s="23">
        <v>2022</v>
      </c>
      <c r="H201" s="11" t="s">
        <v>5</v>
      </c>
      <c r="I201" s="11" t="s">
        <v>129</v>
      </c>
      <c r="J201" s="11" t="s">
        <v>130</v>
      </c>
      <c r="K201" s="11" t="str">
        <f>IF(J201="","",IF(OR(J201="金奖",J201="特等奖"),"顶级成果",IF(OR(J201="银奖",J201="一等奖",J201="创业之星"),"高等级成果",IF(OR(J201="铜奖",J201="二等奖"),"中等级成果",IF(OR(J201="三等奖",J201="优秀结项",J201="合格结项"),"一般成果",IF(OR(J201="国家级立项",J201="省级立项",J201="校级立项"),"立项成果","参与成果"))))))</f>
        <v>立项成果</v>
      </c>
      <c r="L201" s="11" t="str">
        <f>IF(J201="","",IF(OR(J201="金奖",J201="银奖",J201="铜奖"),"金银铜体系",IF(OR(J201="特等奖",J201="一等奖",J201="二等奖",J201="三等奖"),"特一二三体系",IF(OR(J201="国家级立项",J201="省级立项",J201="校级立项"),"立项体系",IF(J201="创业之星","荣誉称号体系","其他")))))</f>
        <v>立项体系</v>
      </c>
      <c r="M201" s="11" t="str">
        <f>IF(J201="","",IF(OR(J201="入围奖",J201="优秀奖"),"是","是"))</f>
        <v>是</v>
      </c>
      <c r="N201" s="17" t="s">
        <v>810</v>
      </c>
      <c r="O201" s="11"/>
      <c r="P201" s="17" t="s">
        <v>811</v>
      </c>
      <c r="Q201" s="11"/>
      <c r="R201" s="11"/>
      <c r="S201" s="11"/>
      <c r="T201" s="11"/>
      <c r="U201" s="11"/>
      <c r="V201" s="11"/>
      <c r="W201" s="11"/>
      <c r="X201" s="11"/>
      <c r="Y201" s="11"/>
      <c r="Z201" s="11" t="s">
        <v>117</v>
      </c>
      <c r="AA201" s="11"/>
      <c r="AB201" s="11"/>
      <c r="AC201" s="11"/>
      <c r="AD201" s="22">
        <f ca="1">IF(A201="","",TODAY())</f>
        <v>46211</v>
      </c>
    </row>
    <row r="202" customHeight="1" spans="1:30">
      <c r="A202" s="11" t="s">
        <v>812</v>
      </c>
      <c r="B202" s="21">
        <v>2022</v>
      </c>
      <c r="C202" s="17" t="s">
        <v>813</v>
      </c>
      <c r="D202" s="17" t="s">
        <v>5</v>
      </c>
      <c r="E202" s="18" t="s">
        <v>109</v>
      </c>
      <c r="F202" s="18" t="s">
        <v>683</v>
      </c>
      <c r="G202" s="23">
        <v>2022</v>
      </c>
      <c r="H202" s="11" t="s">
        <v>5</v>
      </c>
      <c r="I202" s="11" t="s">
        <v>129</v>
      </c>
      <c r="J202" s="11" t="s">
        <v>130</v>
      </c>
      <c r="K202" s="11" t="str">
        <f>IF(J202="","",IF(OR(J202="金奖",J202="特等奖"),"顶级成果",IF(OR(J202="银奖",J202="一等奖",J202="创业之星"),"高等级成果",IF(OR(J202="铜奖",J202="二等奖"),"中等级成果",IF(OR(J202="三等奖",J202="优秀结项",J202="合格结项"),"一般成果",IF(OR(J202="国家级立项",J202="省级立项",J202="校级立项"),"立项成果","参与成果"))))))</f>
        <v>立项成果</v>
      </c>
      <c r="L202" s="11" t="str">
        <f>IF(J202="","",IF(OR(J202="金奖",J202="银奖",J202="铜奖"),"金银铜体系",IF(OR(J202="特等奖",J202="一等奖",J202="二等奖",J202="三等奖"),"特一二三体系",IF(OR(J202="国家级立项",J202="省级立项",J202="校级立项"),"立项体系",IF(J202="创业之星","荣誉称号体系","其他")))))</f>
        <v>立项体系</v>
      </c>
      <c r="M202" s="11" t="str">
        <f>IF(J202="","",IF(OR(J202="入围奖",J202="优秀奖"),"是","是"))</f>
        <v>是</v>
      </c>
      <c r="N202" s="17" t="s">
        <v>814</v>
      </c>
      <c r="O202" s="11"/>
      <c r="P202" s="17" t="s">
        <v>815</v>
      </c>
      <c r="Q202" s="11"/>
      <c r="R202" s="11"/>
      <c r="S202" s="11"/>
      <c r="T202" s="11"/>
      <c r="U202" s="11"/>
      <c r="V202" s="11"/>
      <c r="W202" s="11"/>
      <c r="X202" s="11"/>
      <c r="Y202" s="11"/>
      <c r="Z202" s="11" t="s">
        <v>117</v>
      </c>
      <c r="AA202" s="11"/>
      <c r="AB202" s="11"/>
      <c r="AC202" s="11"/>
      <c r="AD202" s="22">
        <f ca="1">IF(A202="","",TODAY())</f>
        <v>46211</v>
      </c>
    </row>
    <row r="203" customHeight="1" spans="1:30">
      <c r="A203" s="11" t="s">
        <v>816</v>
      </c>
      <c r="B203" s="21">
        <v>2022</v>
      </c>
      <c r="C203" s="17" t="s">
        <v>817</v>
      </c>
      <c r="D203" s="17" t="s">
        <v>5</v>
      </c>
      <c r="E203" s="18" t="s">
        <v>109</v>
      </c>
      <c r="F203" s="18" t="s">
        <v>683</v>
      </c>
      <c r="G203" s="23">
        <v>2022</v>
      </c>
      <c r="H203" s="11" t="s">
        <v>5</v>
      </c>
      <c r="I203" s="11" t="s">
        <v>129</v>
      </c>
      <c r="J203" s="11" t="s">
        <v>130</v>
      </c>
      <c r="K203" s="11" t="str">
        <f>IF(J203="","",IF(OR(J203="金奖",J203="特等奖"),"顶级成果",IF(OR(J203="银奖",J203="一等奖",J203="创业之星"),"高等级成果",IF(OR(J203="铜奖",J203="二等奖"),"中等级成果",IF(OR(J203="三等奖",J203="优秀结项",J203="合格结项"),"一般成果",IF(OR(J203="国家级立项",J203="省级立项",J203="校级立项"),"立项成果","参与成果"))))))</f>
        <v>立项成果</v>
      </c>
      <c r="L203" s="11" t="str">
        <f>IF(J203="","",IF(OR(J203="金奖",J203="银奖",J203="铜奖"),"金银铜体系",IF(OR(J203="特等奖",J203="一等奖",J203="二等奖",J203="三等奖"),"特一二三体系",IF(OR(J203="国家级立项",J203="省级立项",J203="校级立项"),"立项体系",IF(J203="创业之星","荣誉称号体系","其他")))))</f>
        <v>立项体系</v>
      </c>
      <c r="M203" s="11" t="str">
        <f>IF(J203="","",IF(OR(J203="入围奖",J203="优秀奖"),"是","是"))</f>
        <v>是</v>
      </c>
      <c r="N203" s="17" t="s">
        <v>818</v>
      </c>
      <c r="O203" s="11"/>
      <c r="P203" s="17" t="s">
        <v>819</v>
      </c>
      <c r="Q203" s="11"/>
      <c r="R203" s="11"/>
      <c r="S203" s="11"/>
      <c r="T203" s="11"/>
      <c r="U203" s="11"/>
      <c r="V203" s="11"/>
      <c r="W203" s="11"/>
      <c r="X203" s="11"/>
      <c r="Y203" s="11"/>
      <c r="Z203" s="11" t="s">
        <v>117</v>
      </c>
      <c r="AA203" s="11"/>
      <c r="AB203" s="11"/>
      <c r="AC203" s="11"/>
      <c r="AD203" s="22">
        <f ca="1">IF(A203="","",TODAY())</f>
        <v>46211</v>
      </c>
    </row>
    <row r="204" customHeight="1" spans="1:30">
      <c r="A204" s="11" t="s">
        <v>820</v>
      </c>
      <c r="B204" s="21">
        <v>2022</v>
      </c>
      <c r="C204" s="17" t="s">
        <v>821</v>
      </c>
      <c r="D204" s="17" t="s">
        <v>5</v>
      </c>
      <c r="E204" s="18" t="s">
        <v>109</v>
      </c>
      <c r="F204" s="18" t="s">
        <v>683</v>
      </c>
      <c r="G204" s="23">
        <v>2022</v>
      </c>
      <c r="H204" s="11" t="s">
        <v>5</v>
      </c>
      <c r="I204" s="11" t="s">
        <v>129</v>
      </c>
      <c r="J204" s="11" t="s">
        <v>130</v>
      </c>
      <c r="K204" s="11" t="str">
        <f>IF(J204="","",IF(OR(J204="金奖",J204="特等奖"),"顶级成果",IF(OR(J204="银奖",J204="一等奖",J204="创业之星"),"高等级成果",IF(OR(J204="铜奖",J204="二等奖"),"中等级成果",IF(OR(J204="三等奖",J204="优秀结项",J204="合格结项"),"一般成果",IF(OR(J204="国家级立项",J204="省级立项",J204="校级立项"),"立项成果","参与成果"))))))</f>
        <v>立项成果</v>
      </c>
      <c r="L204" s="11" t="str">
        <f>IF(J204="","",IF(OR(J204="金奖",J204="银奖",J204="铜奖"),"金银铜体系",IF(OR(J204="特等奖",J204="一等奖",J204="二等奖",J204="三等奖"),"特一二三体系",IF(OR(J204="国家级立项",J204="省级立项",J204="校级立项"),"立项体系",IF(J204="创业之星","荣誉称号体系","其他")))))</f>
        <v>立项体系</v>
      </c>
      <c r="M204" s="11" t="str">
        <f>IF(J204="","",IF(OR(J204="入围奖",J204="优秀奖"),"是","是"))</f>
        <v>是</v>
      </c>
      <c r="N204" s="17" t="s">
        <v>822</v>
      </c>
      <c r="O204" s="11"/>
      <c r="P204" s="17" t="s">
        <v>823</v>
      </c>
      <c r="Q204" s="11"/>
      <c r="R204" s="11"/>
      <c r="S204" s="11"/>
      <c r="T204" s="11"/>
      <c r="U204" s="11"/>
      <c r="V204" s="11"/>
      <c r="W204" s="11"/>
      <c r="X204" s="11"/>
      <c r="Y204" s="11"/>
      <c r="Z204" s="11" t="s">
        <v>117</v>
      </c>
      <c r="AA204" s="11"/>
      <c r="AB204" s="11"/>
      <c r="AC204" s="11"/>
      <c r="AD204" s="22">
        <f ca="1">IF(A204="","",TODAY())</f>
        <v>46211</v>
      </c>
    </row>
    <row r="205" customHeight="1" spans="1:30">
      <c r="A205" s="11" t="s">
        <v>824</v>
      </c>
      <c r="B205" s="21">
        <v>2022</v>
      </c>
      <c r="C205" s="17" t="s">
        <v>825</v>
      </c>
      <c r="D205" s="17" t="s">
        <v>5</v>
      </c>
      <c r="E205" s="18" t="s">
        <v>109</v>
      </c>
      <c r="F205" s="18" t="s">
        <v>683</v>
      </c>
      <c r="G205" s="23">
        <v>2022</v>
      </c>
      <c r="H205" s="11" t="s">
        <v>5</v>
      </c>
      <c r="I205" s="11" t="s">
        <v>129</v>
      </c>
      <c r="J205" s="11" t="s">
        <v>130</v>
      </c>
      <c r="K205" s="11" t="str">
        <f>IF(J205="","",IF(OR(J205="金奖",J205="特等奖"),"顶级成果",IF(OR(J205="银奖",J205="一等奖",J205="创业之星"),"高等级成果",IF(OR(J205="铜奖",J205="二等奖"),"中等级成果",IF(OR(J205="三等奖",J205="优秀结项",J205="合格结项"),"一般成果",IF(OR(J205="国家级立项",J205="省级立项",J205="校级立项"),"立项成果","参与成果"))))))</f>
        <v>立项成果</v>
      </c>
      <c r="L205" s="11" t="str">
        <f>IF(J205="","",IF(OR(J205="金奖",J205="银奖",J205="铜奖"),"金银铜体系",IF(OR(J205="特等奖",J205="一等奖",J205="二等奖",J205="三等奖"),"特一二三体系",IF(OR(J205="国家级立项",J205="省级立项",J205="校级立项"),"立项体系",IF(J205="创业之星","荣誉称号体系","其他")))))</f>
        <v>立项体系</v>
      </c>
      <c r="M205" s="11" t="str">
        <f>IF(J205="","",IF(OR(J205="入围奖",J205="优秀奖"),"是","是"))</f>
        <v>是</v>
      </c>
      <c r="N205" s="17" t="s">
        <v>826</v>
      </c>
      <c r="O205" s="11"/>
      <c r="P205" s="17" t="s">
        <v>827</v>
      </c>
      <c r="Q205" s="11"/>
      <c r="R205" s="11"/>
      <c r="S205" s="11"/>
      <c r="T205" s="11"/>
      <c r="U205" s="11"/>
      <c r="V205" s="11"/>
      <c r="W205" s="11"/>
      <c r="X205" s="11"/>
      <c r="Y205" s="11"/>
      <c r="Z205" s="11" t="s">
        <v>117</v>
      </c>
      <c r="AA205" s="11"/>
      <c r="AB205" s="11"/>
      <c r="AC205" s="11"/>
      <c r="AD205" s="22">
        <f ca="1">IF(A205="","",TODAY())</f>
        <v>46211</v>
      </c>
    </row>
    <row r="206" customHeight="1" spans="1:30">
      <c r="A206" s="11" t="s">
        <v>828</v>
      </c>
      <c r="B206" s="21">
        <v>2022</v>
      </c>
      <c r="C206" s="17" t="s">
        <v>829</v>
      </c>
      <c r="D206" s="17" t="s">
        <v>5</v>
      </c>
      <c r="E206" s="18" t="s">
        <v>109</v>
      </c>
      <c r="F206" s="18" t="s">
        <v>683</v>
      </c>
      <c r="G206" s="23">
        <v>2022</v>
      </c>
      <c r="H206" s="11" t="s">
        <v>5</v>
      </c>
      <c r="I206" s="11" t="s">
        <v>129</v>
      </c>
      <c r="J206" s="11" t="s">
        <v>130</v>
      </c>
      <c r="K206" s="11" t="str">
        <f>IF(J206="","",IF(OR(J206="金奖",J206="特等奖"),"顶级成果",IF(OR(J206="银奖",J206="一等奖",J206="创业之星"),"高等级成果",IF(OR(J206="铜奖",J206="二等奖"),"中等级成果",IF(OR(J206="三等奖",J206="优秀结项",J206="合格结项"),"一般成果",IF(OR(J206="国家级立项",J206="省级立项",J206="校级立项"),"立项成果","参与成果"))))))</f>
        <v>立项成果</v>
      </c>
      <c r="L206" s="11" t="str">
        <f>IF(J206="","",IF(OR(J206="金奖",J206="银奖",J206="铜奖"),"金银铜体系",IF(OR(J206="特等奖",J206="一等奖",J206="二等奖",J206="三等奖"),"特一二三体系",IF(OR(J206="国家级立项",J206="省级立项",J206="校级立项"),"立项体系",IF(J206="创业之星","荣誉称号体系","其他")))))</f>
        <v>立项体系</v>
      </c>
      <c r="M206" s="11" t="str">
        <f>IF(J206="","",IF(OR(J206="入围奖",J206="优秀奖"),"是","是"))</f>
        <v>是</v>
      </c>
      <c r="N206" s="17" t="s">
        <v>830</v>
      </c>
      <c r="O206" s="11"/>
      <c r="P206" s="17" t="s">
        <v>831</v>
      </c>
      <c r="Q206" s="11"/>
      <c r="R206" s="11"/>
      <c r="S206" s="11"/>
      <c r="T206" s="11"/>
      <c r="U206" s="11"/>
      <c r="V206" s="11"/>
      <c r="W206" s="11"/>
      <c r="X206" s="11"/>
      <c r="Y206" s="11"/>
      <c r="Z206" s="11" t="s">
        <v>117</v>
      </c>
      <c r="AA206" s="11"/>
      <c r="AB206" s="11"/>
      <c r="AC206" s="11"/>
      <c r="AD206" s="22">
        <f ca="1">IF(A206="","",TODAY())</f>
        <v>46211</v>
      </c>
    </row>
    <row r="207" customHeight="1" spans="1:30">
      <c r="A207" s="11" t="s">
        <v>832</v>
      </c>
      <c r="B207" s="21">
        <v>2022</v>
      </c>
      <c r="C207" s="17" t="s">
        <v>833</v>
      </c>
      <c r="D207" s="17" t="s">
        <v>5</v>
      </c>
      <c r="E207" s="18" t="s">
        <v>109</v>
      </c>
      <c r="F207" s="18" t="s">
        <v>683</v>
      </c>
      <c r="G207" s="23">
        <v>2022</v>
      </c>
      <c r="H207" s="11" t="s">
        <v>5</v>
      </c>
      <c r="I207" s="11" t="s">
        <v>129</v>
      </c>
      <c r="J207" s="11" t="s">
        <v>130</v>
      </c>
      <c r="K207" s="11" t="str">
        <f>IF(J207="","",IF(OR(J207="金奖",J207="特等奖"),"顶级成果",IF(OR(J207="银奖",J207="一等奖",J207="创业之星"),"高等级成果",IF(OR(J207="铜奖",J207="二等奖"),"中等级成果",IF(OR(J207="三等奖",J207="优秀结项",J207="合格结项"),"一般成果",IF(OR(J207="国家级立项",J207="省级立项",J207="校级立项"),"立项成果","参与成果"))))))</f>
        <v>立项成果</v>
      </c>
      <c r="L207" s="11" t="str">
        <f>IF(J207="","",IF(OR(J207="金奖",J207="银奖",J207="铜奖"),"金银铜体系",IF(OR(J207="特等奖",J207="一等奖",J207="二等奖",J207="三等奖"),"特一二三体系",IF(OR(J207="国家级立项",J207="省级立项",J207="校级立项"),"立项体系",IF(J207="创业之星","荣誉称号体系","其他")))))</f>
        <v>立项体系</v>
      </c>
      <c r="M207" s="11" t="str">
        <f>IF(J207="","",IF(OR(J207="入围奖",J207="优秀奖"),"是","是"))</f>
        <v>是</v>
      </c>
      <c r="N207" s="17" t="s">
        <v>834</v>
      </c>
      <c r="O207" s="11"/>
      <c r="P207" s="17" t="s">
        <v>835</v>
      </c>
      <c r="Q207" s="11"/>
      <c r="R207" s="11"/>
      <c r="S207" s="11"/>
      <c r="T207" s="11"/>
      <c r="U207" s="11"/>
      <c r="V207" s="11"/>
      <c r="W207" s="11"/>
      <c r="X207" s="11"/>
      <c r="Y207" s="11"/>
      <c r="Z207" s="11" t="s">
        <v>117</v>
      </c>
      <c r="AA207" s="11"/>
      <c r="AB207" s="11"/>
      <c r="AC207" s="11"/>
      <c r="AD207" s="22">
        <f ca="1">IF(A207="","",TODAY())</f>
        <v>46211</v>
      </c>
    </row>
    <row r="208" customHeight="1" spans="1:30">
      <c r="A208" s="11" t="s">
        <v>836</v>
      </c>
      <c r="B208" s="21">
        <v>2022</v>
      </c>
      <c r="C208" s="17" t="s">
        <v>837</v>
      </c>
      <c r="D208" s="17" t="s">
        <v>5</v>
      </c>
      <c r="E208" s="18" t="s">
        <v>109</v>
      </c>
      <c r="F208" s="18" t="s">
        <v>683</v>
      </c>
      <c r="G208" s="23">
        <v>2022</v>
      </c>
      <c r="H208" s="11" t="s">
        <v>5</v>
      </c>
      <c r="I208" s="11" t="s">
        <v>129</v>
      </c>
      <c r="J208" s="11" t="s">
        <v>130</v>
      </c>
      <c r="K208" s="11" t="str">
        <f>IF(J208="","",IF(OR(J208="金奖",J208="特等奖"),"顶级成果",IF(OR(J208="银奖",J208="一等奖",J208="创业之星"),"高等级成果",IF(OR(J208="铜奖",J208="二等奖"),"中等级成果",IF(OR(J208="三等奖",J208="优秀结项",J208="合格结项"),"一般成果",IF(OR(J208="国家级立项",J208="省级立项",J208="校级立项"),"立项成果","参与成果"))))))</f>
        <v>立项成果</v>
      </c>
      <c r="L208" s="11" t="str">
        <f>IF(J208="","",IF(OR(J208="金奖",J208="银奖",J208="铜奖"),"金银铜体系",IF(OR(J208="特等奖",J208="一等奖",J208="二等奖",J208="三等奖"),"特一二三体系",IF(OR(J208="国家级立项",J208="省级立项",J208="校级立项"),"立项体系",IF(J208="创业之星","荣誉称号体系","其他")))))</f>
        <v>立项体系</v>
      </c>
      <c r="M208" s="11" t="str">
        <f>IF(J208="","",IF(OR(J208="入围奖",J208="优秀奖"),"是","是"))</f>
        <v>是</v>
      </c>
      <c r="N208" s="17" t="s">
        <v>838</v>
      </c>
      <c r="O208" s="11"/>
      <c r="P208" s="17" t="s">
        <v>839</v>
      </c>
      <c r="Q208" s="11"/>
      <c r="R208" s="11"/>
      <c r="S208" s="11"/>
      <c r="T208" s="11"/>
      <c r="U208" s="11"/>
      <c r="V208" s="11"/>
      <c r="W208" s="11"/>
      <c r="X208" s="11"/>
      <c r="Y208" s="11"/>
      <c r="Z208" s="11" t="s">
        <v>117</v>
      </c>
      <c r="AA208" s="11"/>
      <c r="AB208" s="11"/>
      <c r="AC208" s="11"/>
      <c r="AD208" s="22">
        <f ca="1">IF(A208="","",TODAY())</f>
        <v>46211</v>
      </c>
    </row>
    <row r="209" customHeight="1" spans="1:30">
      <c r="A209" s="11" t="s">
        <v>840</v>
      </c>
      <c r="B209" s="21">
        <v>2023</v>
      </c>
      <c r="C209" s="17" t="s">
        <v>841</v>
      </c>
      <c r="D209" s="17" t="s">
        <v>2</v>
      </c>
      <c r="E209" s="18" t="s">
        <v>135</v>
      </c>
      <c r="F209" s="18" t="s">
        <v>842</v>
      </c>
      <c r="G209" s="17" t="s">
        <v>634</v>
      </c>
      <c r="H209" s="11" t="s">
        <v>2</v>
      </c>
      <c r="I209" s="11" t="s">
        <v>68</v>
      </c>
      <c r="J209" s="11" t="s">
        <v>138</v>
      </c>
      <c r="K209" s="11" t="str">
        <f>IF(J209="","",IF(OR(J209="金奖",J209="特等奖"),"顶级成果",IF(OR(J209="银奖",J209="一等奖",J209="创业之星"),"高等级成果",IF(OR(J209="铜奖",J209="二等奖"),"中等级成果",IF(OR(J209="三等奖",J209="优秀结项",J209="合格结项"),"一般成果",IF(OR(J209="国家级立项",J209="省级立项",J209="校级立项"),"立项成果","参与成果"))))))</f>
        <v>高等级成果</v>
      </c>
      <c r="L209" s="11" t="str">
        <f>IF(J209="","",IF(OR(J209="金奖",J209="银奖",J209="铜奖"),"金银铜体系",IF(OR(J209="特等奖",J209="一等奖",J209="二等奖",J209="三等奖"),"特一二三体系",IF(OR(J209="国家级立项",J209="省级立项",J209="校级立项"),"立项体系",IF(J209="创业之星","荣誉称号体系","其他")))))</f>
        <v>金银铜体系</v>
      </c>
      <c r="M209" s="11" t="str">
        <f>IF(J209="","",IF(OR(J209="入围奖",J209="优秀奖"),"是","是"))</f>
        <v>是</v>
      </c>
      <c r="N209" s="17" t="s">
        <v>843</v>
      </c>
      <c r="O209" s="11"/>
      <c r="P209" s="11" t="s">
        <v>844</v>
      </c>
      <c r="Q209" s="11" t="s">
        <v>624</v>
      </c>
      <c r="R209" s="11"/>
      <c r="S209" s="11"/>
      <c r="T209" s="11"/>
      <c r="U209" s="11"/>
      <c r="V209" s="11" t="s">
        <v>72</v>
      </c>
      <c r="W209" s="11"/>
      <c r="X209" s="11"/>
      <c r="Y209" s="11"/>
      <c r="Z209" s="11" t="s">
        <v>82</v>
      </c>
      <c r="AA209" s="11"/>
      <c r="AB209" s="11"/>
      <c r="AC209" s="11"/>
      <c r="AD209" s="22">
        <f ca="1">IF(A209="","",TODAY())</f>
        <v>46211</v>
      </c>
    </row>
    <row r="210" customHeight="1" spans="1:30">
      <c r="A210" s="11" t="s">
        <v>845</v>
      </c>
      <c r="B210" s="21">
        <v>2023</v>
      </c>
      <c r="C210" s="17" t="s">
        <v>846</v>
      </c>
      <c r="D210" s="17" t="s">
        <v>2</v>
      </c>
      <c r="E210" s="18" t="s">
        <v>135</v>
      </c>
      <c r="F210" s="18" t="s">
        <v>842</v>
      </c>
      <c r="G210" s="17" t="s">
        <v>634</v>
      </c>
      <c r="H210" s="11" t="s">
        <v>2</v>
      </c>
      <c r="I210" s="11" t="s">
        <v>68</v>
      </c>
      <c r="J210" s="11" t="s">
        <v>149</v>
      </c>
      <c r="K210" s="11" t="str">
        <f>IF(J210="","",IF(OR(J210="金奖",J210="特等奖"),"顶级成果",IF(OR(J210="银奖",J210="一等奖",J210="创业之星"),"高等级成果",IF(OR(J210="铜奖",J210="二等奖"),"中等级成果",IF(OR(J210="三等奖",J210="优秀结项",J210="合格结项"),"一般成果",IF(OR(J210="国家级立项",J210="省级立项",J210="校级立项"),"立项成果","参与成果"))))))</f>
        <v>中等级成果</v>
      </c>
      <c r="L210" s="11" t="str">
        <f>IF(J210="","",IF(OR(J210="金奖",J210="银奖",J210="铜奖"),"金银铜体系",IF(OR(J210="特等奖",J210="一等奖",J210="二等奖",J210="三等奖"),"特一二三体系",IF(OR(J210="国家级立项",J210="省级立项",J210="校级立项"),"立项体系",IF(J210="创业之星","荣誉称号体系","其他")))))</f>
        <v>金银铜体系</v>
      </c>
      <c r="M210" s="11" t="str">
        <f>IF(J210="","",IF(OR(J210="入围奖",J210="优秀奖"),"是","是"))</f>
        <v>是</v>
      </c>
      <c r="N210" s="17" t="s">
        <v>847</v>
      </c>
      <c r="O210" s="11"/>
      <c r="P210" s="17" t="s">
        <v>848</v>
      </c>
      <c r="Q210" s="11" t="s">
        <v>849</v>
      </c>
      <c r="R210" s="11"/>
      <c r="S210" s="11"/>
      <c r="T210" s="11"/>
      <c r="U210" s="11"/>
      <c r="V210" s="11"/>
      <c r="W210" s="11"/>
      <c r="X210" s="11"/>
      <c r="Y210" s="11"/>
      <c r="Z210" s="11" t="s">
        <v>82</v>
      </c>
      <c r="AA210" s="11"/>
      <c r="AB210" s="11"/>
      <c r="AC210" s="11"/>
      <c r="AD210" s="22">
        <f ca="1">IF(A210="","",TODAY())</f>
        <v>46211</v>
      </c>
    </row>
    <row r="211" customHeight="1" spans="1:30">
      <c r="A211" s="11" t="s">
        <v>850</v>
      </c>
      <c r="B211" s="21">
        <v>2023</v>
      </c>
      <c r="C211" s="17" t="s">
        <v>851</v>
      </c>
      <c r="D211" s="17" t="s">
        <v>2</v>
      </c>
      <c r="E211" s="18" t="s">
        <v>135</v>
      </c>
      <c r="F211" s="18" t="s">
        <v>842</v>
      </c>
      <c r="G211" s="17" t="s">
        <v>852</v>
      </c>
      <c r="H211" s="11" t="s">
        <v>2</v>
      </c>
      <c r="I211" s="11" t="s">
        <v>89</v>
      </c>
      <c r="J211" s="11" t="s">
        <v>138</v>
      </c>
      <c r="K211" s="11" t="str">
        <f>IF(J211="","",IF(OR(J211="金奖",J211="特等奖"),"顶级成果",IF(OR(J211="银奖",J211="一等奖",J211="创业之星"),"高等级成果",IF(OR(J211="铜奖",J211="二等奖"),"中等级成果",IF(OR(J211="三等奖",J211="优秀结项",J211="合格结项"),"一般成果",IF(OR(J211="国家级立项",J211="省级立项",J211="校级立项"),"立项成果","参与成果"))))))</f>
        <v>高等级成果</v>
      </c>
      <c r="L211" s="11" t="str">
        <f>IF(J211="","",IF(OR(J211="金奖",J211="银奖",J211="铜奖"),"金银铜体系",IF(OR(J211="特等奖",J211="一等奖",J211="二等奖",J211="三等奖"),"特一二三体系",IF(OR(J211="国家级立项",J211="省级立项",J211="校级立项"),"立项体系",IF(J211="创业之星","荣誉称号体系","其他")))))</f>
        <v>金银铜体系</v>
      </c>
      <c r="M211" s="11" t="str">
        <f>IF(J211="","",IF(OR(J211="入围奖",J211="优秀奖"),"是","是"))</f>
        <v>是</v>
      </c>
      <c r="N211" s="17" t="s">
        <v>853</v>
      </c>
      <c r="O211" s="11"/>
      <c r="P211" s="17" t="s">
        <v>854</v>
      </c>
      <c r="Q211" s="11" t="s">
        <v>855</v>
      </c>
      <c r="R211" s="11"/>
      <c r="S211" s="11"/>
      <c r="T211" s="11"/>
      <c r="U211" s="11"/>
      <c r="V211" s="11"/>
      <c r="W211" s="11"/>
      <c r="X211" s="11"/>
      <c r="Y211" s="11"/>
      <c r="Z211" s="11" t="s">
        <v>82</v>
      </c>
      <c r="AA211" s="11"/>
      <c r="AB211" s="11"/>
      <c r="AC211" s="11"/>
      <c r="AD211" s="22">
        <f ca="1">IF(A211="","",TODAY())</f>
        <v>46211</v>
      </c>
    </row>
    <row r="212" customHeight="1" spans="1:30">
      <c r="A212" s="11" t="s">
        <v>856</v>
      </c>
      <c r="B212" s="21">
        <v>2023</v>
      </c>
      <c r="C212" s="17" t="s">
        <v>857</v>
      </c>
      <c r="D212" s="17" t="s">
        <v>2</v>
      </c>
      <c r="E212" s="18" t="s">
        <v>135</v>
      </c>
      <c r="F212" s="18" t="s">
        <v>842</v>
      </c>
      <c r="G212" s="17" t="s">
        <v>634</v>
      </c>
      <c r="H212" s="11" t="s">
        <v>2</v>
      </c>
      <c r="I212" s="11" t="s">
        <v>68</v>
      </c>
      <c r="J212" s="11" t="s">
        <v>149</v>
      </c>
      <c r="K212" s="11" t="str">
        <f>IF(J212="","",IF(OR(J212="金奖",J212="特等奖"),"顶级成果",IF(OR(J212="银奖",J212="一等奖",J212="创业之星"),"高等级成果",IF(OR(J212="铜奖",J212="二等奖"),"中等级成果",IF(OR(J212="三等奖",J212="优秀结项",J212="合格结项"),"一般成果",IF(OR(J212="国家级立项",J212="省级立项",J212="校级立项"),"立项成果","参与成果"))))))</f>
        <v>中等级成果</v>
      </c>
      <c r="L212" s="11" t="str">
        <f>IF(J212="","",IF(OR(J212="金奖",J212="银奖",J212="铜奖"),"金银铜体系",IF(OR(J212="特等奖",J212="一等奖",J212="二等奖",J212="三等奖"),"特一二三体系",IF(OR(J212="国家级立项",J212="省级立项",J212="校级立项"),"立项体系",IF(J212="创业之星","荣誉称号体系","其他")))))</f>
        <v>金银铜体系</v>
      </c>
      <c r="M212" s="11" t="str">
        <f>IF(J212="","",IF(OR(J212="入围奖",J212="优秀奖"),"是","是"))</f>
        <v>是</v>
      </c>
      <c r="N212" s="17" t="s">
        <v>858</v>
      </c>
      <c r="O212" s="11"/>
      <c r="P212" s="17" t="s">
        <v>859</v>
      </c>
      <c r="Q212" s="11" t="s">
        <v>860</v>
      </c>
      <c r="R212" s="11"/>
      <c r="S212" s="11"/>
      <c r="T212" s="11"/>
      <c r="U212" s="11"/>
      <c r="V212" s="11" t="s">
        <v>72</v>
      </c>
      <c r="W212" s="11"/>
      <c r="X212" s="11"/>
      <c r="Y212" s="11"/>
      <c r="Z212" s="11" t="s">
        <v>82</v>
      </c>
      <c r="AA212" s="11"/>
      <c r="AB212" s="11"/>
      <c r="AC212" s="11"/>
      <c r="AD212" s="22">
        <f ca="1">IF(A212="","",TODAY())</f>
        <v>46211</v>
      </c>
    </row>
    <row r="213" customHeight="1" spans="1:30">
      <c r="A213" s="11" t="s">
        <v>861</v>
      </c>
      <c r="B213" s="21">
        <v>2023</v>
      </c>
      <c r="C213" s="17" t="s">
        <v>862</v>
      </c>
      <c r="D213" s="17" t="s">
        <v>2</v>
      </c>
      <c r="E213" s="18" t="s">
        <v>135</v>
      </c>
      <c r="F213" s="18" t="s">
        <v>842</v>
      </c>
      <c r="G213" s="17" t="s">
        <v>852</v>
      </c>
      <c r="H213" s="11" t="s">
        <v>2</v>
      </c>
      <c r="I213" s="11" t="s">
        <v>89</v>
      </c>
      <c r="J213" s="11" t="s">
        <v>138</v>
      </c>
      <c r="K213" s="11" t="str">
        <f>IF(J213="","",IF(OR(J213="金奖",J213="特等奖"),"顶级成果",IF(OR(J213="银奖",J213="一等奖",J213="创业之星"),"高等级成果",IF(OR(J213="铜奖",J213="二等奖"),"中等级成果",IF(OR(J213="三等奖",J213="优秀结项",J213="合格结项"),"一般成果",IF(OR(J213="国家级立项",J213="省级立项",J213="校级立项"),"立项成果","参与成果"))))))</f>
        <v>高等级成果</v>
      </c>
      <c r="L213" s="11" t="str">
        <f>IF(J213="","",IF(OR(J213="金奖",J213="银奖",J213="铜奖"),"金银铜体系",IF(OR(J213="特等奖",J213="一等奖",J213="二等奖",J213="三等奖"),"特一二三体系",IF(OR(J213="国家级立项",J213="省级立项",J213="校级立项"),"立项体系",IF(J213="创业之星","荣誉称号体系","其他")))))</f>
        <v>金银铜体系</v>
      </c>
      <c r="M213" s="11" t="str">
        <f>IF(J213="","",IF(OR(J213="入围奖",J213="优秀奖"),"是","是"))</f>
        <v>是</v>
      </c>
      <c r="N213" s="17" t="s">
        <v>548</v>
      </c>
      <c r="O213" s="11"/>
      <c r="P213" s="17" t="s">
        <v>863</v>
      </c>
      <c r="Q213" s="11" t="s">
        <v>864</v>
      </c>
      <c r="R213" s="11"/>
      <c r="S213" s="11"/>
      <c r="T213" s="11"/>
      <c r="U213" s="11"/>
      <c r="V213" s="11"/>
      <c r="W213" s="11"/>
      <c r="X213" s="11"/>
      <c r="Y213" s="11"/>
      <c r="Z213" s="11" t="s">
        <v>82</v>
      </c>
      <c r="AA213" s="11"/>
      <c r="AB213" s="11"/>
      <c r="AC213" s="11"/>
      <c r="AD213" s="22">
        <f ca="1">IF(A213="","",TODAY())</f>
        <v>46211</v>
      </c>
    </row>
    <row r="214" customHeight="1" spans="1:30">
      <c r="A214" s="11" t="s">
        <v>865</v>
      </c>
      <c r="B214" s="21">
        <v>2023</v>
      </c>
      <c r="C214" s="17" t="s">
        <v>866</v>
      </c>
      <c r="D214" s="17" t="s">
        <v>2</v>
      </c>
      <c r="E214" s="18" t="s">
        <v>135</v>
      </c>
      <c r="F214" s="18" t="s">
        <v>842</v>
      </c>
      <c r="G214" s="17" t="s">
        <v>634</v>
      </c>
      <c r="H214" s="11" t="s">
        <v>2</v>
      </c>
      <c r="I214" s="11" t="s">
        <v>68</v>
      </c>
      <c r="J214" s="11" t="s">
        <v>138</v>
      </c>
      <c r="K214" s="11" t="str">
        <f>IF(J214="","",IF(OR(J214="金奖",J214="特等奖"),"顶级成果",IF(OR(J214="银奖",J214="一等奖",J214="创业之星"),"高等级成果",IF(OR(J214="铜奖",J214="二等奖"),"中等级成果",IF(OR(J214="三等奖",J214="优秀结项",J214="合格结项"),"一般成果",IF(OR(J214="国家级立项",J214="省级立项",J214="校级立项"),"立项成果","参与成果"))))))</f>
        <v>高等级成果</v>
      </c>
      <c r="L214" s="11" t="str">
        <f>IF(J214="","",IF(OR(J214="金奖",J214="银奖",J214="铜奖"),"金银铜体系",IF(OR(J214="特等奖",J214="一等奖",J214="二等奖",J214="三等奖"),"特一二三体系",IF(OR(J214="国家级立项",J214="省级立项",J214="校级立项"),"立项体系",IF(J214="创业之星","荣誉称号体系","其他")))))</f>
        <v>金银铜体系</v>
      </c>
      <c r="M214" s="11" t="str">
        <f>IF(J214="","",IF(OR(J214="入围奖",J214="优秀奖"),"是","是"))</f>
        <v>是</v>
      </c>
      <c r="N214" s="17" t="s">
        <v>752</v>
      </c>
      <c r="O214" s="11"/>
      <c r="P214" s="17" t="s">
        <v>867</v>
      </c>
      <c r="Q214" s="11" t="s">
        <v>868</v>
      </c>
      <c r="R214" s="11"/>
      <c r="S214" s="11"/>
      <c r="T214" s="11"/>
      <c r="U214" s="11"/>
      <c r="V214" s="11" t="s">
        <v>72</v>
      </c>
      <c r="W214" s="11"/>
      <c r="X214" s="11"/>
      <c r="Y214" s="11"/>
      <c r="Z214" s="11" t="s">
        <v>82</v>
      </c>
      <c r="AA214" s="11"/>
      <c r="AB214" s="11"/>
      <c r="AC214" s="11"/>
      <c r="AD214" s="22">
        <f ca="1">IF(A214="","",TODAY())</f>
        <v>46211</v>
      </c>
    </row>
    <row r="215" customHeight="1" spans="1:30">
      <c r="A215" s="11" t="s">
        <v>869</v>
      </c>
      <c r="B215" s="21">
        <v>2023</v>
      </c>
      <c r="C215" s="17" t="s">
        <v>870</v>
      </c>
      <c r="D215" s="17" t="s">
        <v>2</v>
      </c>
      <c r="E215" s="18" t="s">
        <v>135</v>
      </c>
      <c r="F215" s="18" t="s">
        <v>842</v>
      </c>
      <c r="G215" s="17" t="s">
        <v>852</v>
      </c>
      <c r="H215" s="11" t="s">
        <v>2</v>
      </c>
      <c r="I215" s="11" t="s">
        <v>89</v>
      </c>
      <c r="J215" s="11" t="s">
        <v>138</v>
      </c>
      <c r="K215" s="11" t="str">
        <f>IF(J215="","",IF(OR(J215="金奖",J215="特等奖"),"顶级成果",IF(OR(J215="银奖",J215="一等奖",J215="创业之星"),"高等级成果",IF(OR(J215="铜奖",J215="二等奖"),"中等级成果",IF(OR(J215="三等奖",J215="优秀结项",J215="合格结项"),"一般成果",IF(OR(J215="国家级立项",J215="省级立项",J215="校级立项"),"立项成果","参与成果"))))))</f>
        <v>高等级成果</v>
      </c>
      <c r="L215" s="11" t="str">
        <f>IF(J215="","",IF(OR(J215="金奖",J215="银奖",J215="铜奖"),"金银铜体系",IF(OR(J215="特等奖",J215="一等奖",J215="二等奖",J215="三等奖"),"特一二三体系",IF(OR(J215="国家级立项",J215="省级立项",J215="校级立项"),"立项体系",IF(J215="创业之星","荣誉称号体系","其他")))))</f>
        <v>金银铜体系</v>
      </c>
      <c r="M215" s="11" t="str">
        <f>IF(J215="","",IF(OR(J215="入围奖",J215="优秀奖"),"是","是"))</f>
        <v>是</v>
      </c>
      <c r="N215" s="17" t="s">
        <v>871</v>
      </c>
      <c r="O215" s="11"/>
      <c r="P215" s="17" t="s">
        <v>872</v>
      </c>
      <c r="Q215" s="11" t="s">
        <v>873</v>
      </c>
      <c r="R215" s="11"/>
      <c r="S215" s="11"/>
      <c r="T215" s="11"/>
      <c r="U215" s="11"/>
      <c r="V215" s="11"/>
      <c r="W215" s="11"/>
      <c r="X215" s="11"/>
      <c r="Y215" s="11"/>
      <c r="Z215" s="11" t="s">
        <v>82</v>
      </c>
      <c r="AA215" s="11"/>
      <c r="AB215" s="11"/>
      <c r="AC215" s="11"/>
      <c r="AD215" s="22">
        <f ca="1">IF(A215="","",TODAY())</f>
        <v>46211</v>
      </c>
    </row>
    <row r="216" customHeight="1" spans="1:30">
      <c r="A216" s="11" t="s">
        <v>874</v>
      </c>
      <c r="B216" s="21">
        <v>2023</v>
      </c>
      <c r="C216" s="17" t="s">
        <v>875</v>
      </c>
      <c r="D216" s="17" t="s">
        <v>2</v>
      </c>
      <c r="E216" s="18" t="s">
        <v>135</v>
      </c>
      <c r="F216" s="18" t="s">
        <v>842</v>
      </c>
      <c r="G216" s="17" t="s">
        <v>852</v>
      </c>
      <c r="H216" s="11" t="s">
        <v>2</v>
      </c>
      <c r="I216" s="11" t="s">
        <v>89</v>
      </c>
      <c r="J216" s="11" t="s">
        <v>149</v>
      </c>
      <c r="K216" s="11" t="str">
        <f>IF(J216="","",IF(OR(J216="金奖",J216="特等奖"),"顶级成果",IF(OR(J216="银奖",J216="一等奖",J216="创业之星"),"高等级成果",IF(OR(J216="铜奖",J216="二等奖"),"中等级成果",IF(OR(J216="三等奖",J216="优秀结项",J216="合格结项"),"一般成果",IF(OR(J216="国家级立项",J216="省级立项",J216="校级立项"),"立项成果","参与成果"))))))</f>
        <v>中等级成果</v>
      </c>
      <c r="L216" s="11" t="str">
        <f>IF(J216="","",IF(OR(J216="金奖",J216="银奖",J216="铜奖"),"金银铜体系",IF(OR(J216="特等奖",J216="一等奖",J216="二等奖",J216="三等奖"),"特一二三体系",IF(OR(J216="国家级立项",J216="省级立项",J216="校级立项"),"立项体系",IF(J216="创业之星","荣誉称号体系","其他")))))</f>
        <v>金银铜体系</v>
      </c>
      <c r="M216" s="11" t="str">
        <f>IF(J216="","",IF(OR(J216="入围奖",J216="优秀奖"),"是","是"))</f>
        <v>是</v>
      </c>
      <c r="N216" s="17" t="s">
        <v>876</v>
      </c>
      <c r="O216" s="11"/>
      <c r="P216" s="17" t="s">
        <v>877</v>
      </c>
      <c r="Q216" s="11" t="s">
        <v>878</v>
      </c>
      <c r="R216" s="11"/>
      <c r="S216" s="11"/>
      <c r="T216" s="11"/>
      <c r="U216" s="11"/>
      <c r="V216" s="11"/>
      <c r="W216" s="11"/>
      <c r="X216" s="11"/>
      <c r="Y216" s="11"/>
      <c r="Z216" s="11" t="s">
        <v>82</v>
      </c>
      <c r="AA216" s="11"/>
      <c r="AB216" s="11"/>
      <c r="AC216" s="11"/>
      <c r="AD216" s="22">
        <f ca="1">IF(A216="","",TODAY())</f>
        <v>46211</v>
      </c>
    </row>
    <row r="217" customHeight="1" spans="1:30">
      <c r="A217" s="11" t="s">
        <v>879</v>
      </c>
      <c r="B217" s="21">
        <v>2023</v>
      </c>
      <c r="C217" s="17" t="s">
        <v>880</v>
      </c>
      <c r="D217" s="17" t="s">
        <v>2</v>
      </c>
      <c r="E217" s="18" t="s">
        <v>135</v>
      </c>
      <c r="F217" s="18" t="s">
        <v>842</v>
      </c>
      <c r="G217" s="17" t="s">
        <v>852</v>
      </c>
      <c r="H217" s="11" t="s">
        <v>2</v>
      </c>
      <c r="I217" s="11" t="s">
        <v>89</v>
      </c>
      <c r="J217" s="11" t="s">
        <v>149</v>
      </c>
      <c r="K217" s="11" t="str">
        <f>IF(J217="","",IF(OR(J217="金奖",J217="特等奖"),"顶级成果",IF(OR(J217="银奖",J217="一等奖",J217="创业之星"),"高等级成果",IF(OR(J217="铜奖",J217="二等奖"),"中等级成果",IF(OR(J217="三等奖",J217="优秀结项",J217="合格结项"),"一般成果",IF(OR(J217="国家级立项",J217="省级立项",J217="校级立项"),"立项成果","参与成果"))))))</f>
        <v>中等级成果</v>
      </c>
      <c r="L217" s="11" t="str">
        <f>IF(J217="","",IF(OR(J217="金奖",J217="银奖",J217="铜奖"),"金银铜体系",IF(OR(J217="特等奖",J217="一等奖",J217="二等奖",J217="三等奖"),"特一二三体系",IF(OR(J217="国家级立项",J217="省级立项",J217="校级立项"),"立项体系",IF(J217="创业之星","荣誉称号体系","其他")))))</f>
        <v>金银铜体系</v>
      </c>
      <c r="M217" s="11" t="str">
        <f>IF(J217="","",IF(OR(J217="入围奖",J217="优秀奖"),"是","是"))</f>
        <v>是</v>
      </c>
      <c r="N217" s="17" t="s">
        <v>853</v>
      </c>
      <c r="O217" s="11"/>
      <c r="P217" s="17" t="s">
        <v>881</v>
      </c>
      <c r="Q217" s="11" t="s">
        <v>855</v>
      </c>
      <c r="R217" s="11"/>
      <c r="S217" s="11"/>
      <c r="T217" s="11"/>
      <c r="U217" s="11"/>
      <c r="V217" s="11"/>
      <c r="W217" s="11"/>
      <c r="X217" s="11"/>
      <c r="Y217" s="11"/>
      <c r="Z217" s="11" t="s">
        <v>82</v>
      </c>
      <c r="AA217" s="11"/>
      <c r="AB217" s="11"/>
      <c r="AC217" s="11"/>
      <c r="AD217" s="22">
        <f ca="1">IF(A217="","",TODAY())</f>
        <v>46211</v>
      </c>
    </row>
    <row r="218" customHeight="1" spans="1:30">
      <c r="A218" s="11" t="s">
        <v>882</v>
      </c>
      <c r="B218" s="21">
        <v>2023</v>
      </c>
      <c r="C218" s="17" t="s">
        <v>883</v>
      </c>
      <c r="D218" s="17" t="s">
        <v>2</v>
      </c>
      <c r="E218" s="18" t="s">
        <v>65</v>
      </c>
      <c r="F218" s="18" t="s">
        <v>884</v>
      </c>
      <c r="G218" s="17" t="s">
        <v>885</v>
      </c>
      <c r="H218" s="11" t="s">
        <v>2</v>
      </c>
      <c r="I218" s="11" t="s">
        <v>89</v>
      </c>
      <c r="J218" s="11" t="s">
        <v>90</v>
      </c>
      <c r="K218" s="11" t="str">
        <f>IF(J218="","",IF(OR(J218="金奖",J218="特等奖"),"顶级成果",IF(OR(J218="银奖",J218="一等奖",J218="创业之星"),"高等级成果",IF(OR(J218="铜奖",J218="二等奖"),"中等级成果",IF(OR(J218="三等奖",J218="优秀结项",J218="合格结项"),"一般成果",IF(OR(J218="国家级立项",J218="省级立项",J218="校级立项"),"立项成果","参与成果"))))))</f>
        <v>中等级成果</v>
      </c>
      <c r="L218" s="11" t="str">
        <f>IF(J218="","",IF(OR(J218="金奖",J218="银奖",J218="铜奖"),"金银铜体系",IF(OR(J218="特等奖",J218="一等奖",J218="二等奖",J218="三等奖"),"特一二三体系",IF(OR(J218="国家级立项",J218="省级立项",J218="校级立项"),"立项体系",IF(J218="创业之星","荣誉称号体系","其他")))))</f>
        <v>特一二三体系</v>
      </c>
      <c r="M218" s="11" t="str">
        <f>IF(J218="","",IF(OR(J218="入围奖",J218="优秀奖"),"是","是"))</f>
        <v>是</v>
      </c>
      <c r="N218" s="17" t="s">
        <v>886</v>
      </c>
      <c r="O218" s="11"/>
      <c r="P218" s="17" t="s">
        <v>887</v>
      </c>
      <c r="Q218" s="11" t="s">
        <v>888</v>
      </c>
      <c r="R218" s="11"/>
      <c r="S218" s="11"/>
      <c r="T218" s="11"/>
      <c r="U218" s="11"/>
      <c r="V218" s="11"/>
      <c r="W218" s="11"/>
      <c r="X218" s="11"/>
      <c r="Y218" s="11"/>
      <c r="Z218" s="11" t="s">
        <v>82</v>
      </c>
      <c r="AA218" s="11"/>
      <c r="AB218" s="11"/>
      <c r="AC218" s="11"/>
      <c r="AD218" s="22">
        <f ca="1">IF(A218="","",TODAY())</f>
        <v>46211</v>
      </c>
    </row>
    <row r="219" customHeight="1" spans="1:30">
      <c r="A219" s="11" t="s">
        <v>889</v>
      </c>
      <c r="B219" s="21">
        <v>2023</v>
      </c>
      <c r="C219" s="17" t="s">
        <v>890</v>
      </c>
      <c r="D219" s="17" t="s">
        <v>2</v>
      </c>
      <c r="E219" s="18" t="s">
        <v>65</v>
      </c>
      <c r="F219" s="18" t="s">
        <v>884</v>
      </c>
      <c r="G219" s="17" t="s">
        <v>885</v>
      </c>
      <c r="H219" s="11" t="s">
        <v>2</v>
      </c>
      <c r="I219" s="11" t="s">
        <v>89</v>
      </c>
      <c r="J219" s="11" t="s">
        <v>90</v>
      </c>
      <c r="K219" s="11" t="str">
        <f>IF(J219="","",IF(OR(J219="金奖",J219="特等奖"),"顶级成果",IF(OR(J219="银奖",J219="一等奖",J219="创业之星"),"高等级成果",IF(OR(J219="铜奖",J219="二等奖"),"中等级成果",IF(OR(J219="三等奖",J219="优秀结项",J219="合格结项"),"一般成果",IF(OR(J219="国家级立项",J219="省级立项",J219="校级立项"),"立项成果","参与成果"))))))</f>
        <v>中等级成果</v>
      </c>
      <c r="L219" s="11" t="str">
        <f>IF(J219="","",IF(OR(J219="金奖",J219="银奖",J219="铜奖"),"金银铜体系",IF(OR(J219="特等奖",J219="一等奖",J219="二等奖",J219="三等奖"),"特一二三体系",IF(OR(J219="国家级立项",J219="省级立项",J219="校级立项"),"立项体系",IF(J219="创业之星","荣誉称号体系","其他")))))</f>
        <v>特一二三体系</v>
      </c>
      <c r="M219" s="11" t="str">
        <f>IF(J219="","",IF(OR(J219="入围奖",J219="优秀奖"),"是","是"))</f>
        <v>是</v>
      </c>
      <c r="N219" s="17" t="s">
        <v>891</v>
      </c>
      <c r="O219" s="11"/>
      <c r="P219" s="17" t="s">
        <v>892</v>
      </c>
      <c r="Q219" s="11" t="s">
        <v>893</v>
      </c>
      <c r="R219" s="11"/>
      <c r="S219" s="11"/>
      <c r="T219" s="11"/>
      <c r="U219" s="11"/>
      <c r="V219" s="11"/>
      <c r="W219" s="11"/>
      <c r="X219" s="11"/>
      <c r="Y219" s="11"/>
      <c r="Z219" s="11" t="s">
        <v>82</v>
      </c>
      <c r="AA219" s="11"/>
      <c r="AB219" s="11"/>
      <c r="AC219" s="11"/>
      <c r="AD219" s="22">
        <f ca="1">IF(A219="","",TODAY())</f>
        <v>46211</v>
      </c>
    </row>
    <row r="220" customHeight="1" spans="1:30">
      <c r="A220" s="11" t="s">
        <v>894</v>
      </c>
      <c r="B220" s="21">
        <v>2023</v>
      </c>
      <c r="C220" s="17" t="s">
        <v>895</v>
      </c>
      <c r="D220" s="17" t="s">
        <v>2</v>
      </c>
      <c r="E220" s="18" t="s">
        <v>65</v>
      </c>
      <c r="F220" s="18" t="s">
        <v>884</v>
      </c>
      <c r="G220" s="11" t="s">
        <v>896</v>
      </c>
      <c r="H220" s="11" t="s">
        <v>2</v>
      </c>
      <c r="I220" s="11" t="s">
        <v>89</v>
      </c>
      <c r="J220" s="11" t="s">
        <v>69</v>
      </c>
      <c r="K220" s="11" t="str">
        <f>IF(J220="","",IF(OR(J220="金奖",J220="特等奖"),"顶级成果",IF(OR(J220="银奖",J220="一等奖",J220="创业之星"),"高等级成果",IF(OR(J220="铜奖",J220="二等奖"),"中等级成果",IF(OR(J220="三等奖",J220="优秀结项",J220="合格结项"),"一般成果",IF(OR(J220="国家级立项",J220="省级立项",J220="校级立项"),"立项成果","参与成果"))))))</f>
        <v>一般成果</v>
      </c>
      <c r="L220" s="11" t="str">
        <f>IF(J220="","",IF(OR(J220="金奖",J220="银奖",J220="铜奖"),"金银铜体系",IF(OR(J220="特等奖",J220="一等奖",J220="二等奖",J220="三等奖"),"特一二三体系",IF(OR(J220="国家级立项",J220="省级立项",J220="校级立项"),"立项体系",IF(J220="创业之星","荣誉称号体系","其他")))))</f>
        <v>特一二三体系</v>
      </c>
      <c r="M220" s="11" t="str">
        <f>IF(J220="","",IF(OR(J220="入围奖",J220="优秀奖"),"是","是"))</f>
        <v>是</v>
      </c>
      <c r="N220" s="17" t="s">
        <v>293</v>
      </c>
      <c r="O220" s="11"/>
      <c r="P220" s="17" t="s">
        <v>897</v>
      </c>
      <c r="Q220" s="11" t="s">
        <v>898</v>
      </c>
      <c r="R220" s="11"/>
      <c r="S220" s="11"/>
      <c r="T220" s="11"/>
      <c r="U220" s="11"/>
      <c r="V220" s="11"/>
      <c r="W220" s="11"/>
      <c r="X220" s="11"/>
      <c r="Y220" s="11"/>
      <c r="Z220" s="11" t="s">
        <v>82</v>
      </c>
      <c r="AA220" s="11"/>
      <c r="AB220" s="11"/>
      <c r="AC220" s="11"/>
      <c r="AD220" s="22">
        <f ca="1">IF(A220="","",TODAY())</f>
        <v>46211</v>
      </c>
    </row>
    <row r="221" customHeight="1" spans="1:30">
      <c r="A221" s="11" t="s">
        <v>899</v>
      </c>
      <c r="B221" s="21">
        <v>2023</v>
      </c>
      <c r="C221" s="17" t="s">
        <v>900</v>
      </c>
      <c r="D221" s="17" t="s">
        <v>2</v>
      </c>
      <c r="E221" s="18" t="s">
        <v>65</v>
      </c>
      <c r="F221" s="18" t="s">
        <v>884</v>
      </c>
      <c r="G221" s="17" t="s">
        <v>901</v>
      </c>
      <c r="H221" s="11" t="s">
        <v>2</v>
      </c>
      <c r="I221" s="11" t="s">
        <v>68</v>
      </c>
      <c r="J221" s="11" t="s">
        <v>651</v>
      </c>
      <c r="K221" s="11" t="str">
        <f>IF(J221="","",IF(OR(J221="金奖",J221="特等奖"),"顶级成果",IF(OR(J221="银奖",J221="一等奖",J221="创业之星"),"高等级成果",IF(OR(J221="铜奖",J221="二等奖"),"中等级成果",IF(OR(J221="三等奖",J221="优秀结项",J221="合格结项"),"一般成果",IF(OR(J221="国家级立项",J221="省级立项",J221="校级立项"),"立项成果","参与成果"))))))</f>
        <v>高等级成果</v>
      </c>
      <c r="L221" s="11" t="str">
        <f>IF(J221="","",IF(OR(J221="金奖",J221="银奖",J221="铜奖"),"金银铜体系",IF(OR(J221="特等奖",J221="一等奖",J221="二等奖",J221="三等奖"),"特一二三体系",IF(OR(J221="国家级立项",J221="省级立项",J221="校级立项"),"立项体系",IF(J221="创业之星","荣誉称号体系","其他")))))</f>
        <v>特一二三体系</v>
      </c>
      <c r="M221" s="11" t="str">
        <f>IF(J221="","",IF(OR(J221="入围奖",J221="优秀奖"),"是","是"))</f>
        <v>是</v>
      </c>
      <c r="N221" s="17" t="s">
        <v>902</v>
      </c>
      <c r="O221" s="11"/>
      <c r="P221" s="17" t="s">
        <v>903</v>
      </c>
      <c r="Q221" s="11" t="s">
        <v>904</v>
      </c>
      <c r="R221" s="11"/>
      <c r="S221" s="11"/>
      <c r="T221" s="11"/>
      <c r="U221" s="11"/>
      <c r="V221" s="11" t="s">
        <v>72</v>
      </c>
      <c r="W221" s="11"/>
      <c r="X221" s="11"/>
      <c r="Y221" s="11"/>
      <c r="Z221" s="11" t="s">
        <v>82</v>
      </c>
      <c r="AA221" s="11"/>
      <c r="AB221" s="11"/>
      <c r="AC221" s="11"/>
      <c r="AD221" s="22">
        <f ca="1">IF(A221="","",TODAY())</f>
        <v>46211</v>
      </c>
    </row>
    <row r="222" customHeight="1" spans="1:30">
      <c r="A222" s="11" t="s">
        <v>905</v>
      </c>
      <c r="B222" s="21">
        <v>2023</v>
      </c>
      <c r="C222" s="17" t="s">
        <v>906</v>
      </c>
      <c r="D222" s="17" t="s">
        <v>2</v>
      </c>
      <c r="E222" s="18" t="s">
        <v>65</v>
      </c>
      <c r="F222" s="18" t="s">
        <v>884</v>
      </c>
      <c r="G222" s="17" t="s">
        <v>901</v>
      </c>
      <c r="H222" s="11" t="s">
        <v>2</v>
      </c>
      <c r="I222" s="11" t="s">
        <v>68</v>
      </c>
      <c r="J222" s="11" t="s">
        <v>651</v>
      </c>
      <c r="K222" s="11" t="str">
        <f>IF(J222="","",IF(OR(J222="金奖",J222="特等奖"),"顶级成果",IF(OR(J222="银奖",J222="一等奖",J222="创业之星"),"高等级成果",IF(OR(J222="铜奖",J222="二等奖"),"中等级成果",IF(OR(J222="三等奖",J222="优秀结项",J222="合格结项"),"一般成果",IF(OR(J222="国家级立项",J222="省级立项",J222="校级立项"),"立项成果","参与成果"))))))</f>
        <v>高等级成果</v>
      </c>
      <c r="L222" s="11" t="str">
        <f>IF(J222="","",IF(OR(J222="金奖",J222="银奖",J222="铜奖"),"金银铜体系",IF(OR(J222="特等奖",J222="一等奖",J222="二等奖",J222="三等奖"),"特一二三体系",IF(OR(J222="国家级立项",J222="省级立项",J222="校级立项"),"立项体系",IF(J222="创业之星","荣誉称号体系","其他")))))</f>
        <v>特一二三体系</v>
      </c>
      <c r="M222" s="11" t="str">
        <f>IF(J222="","",IF(OR(J222="入围奖",J222="优秀奖"),"是","是"))</f>
        <v>是</v>
      </c>
      <c r="N222" s="17" t="s">
        <v>907</v>
      </c>
      <c r="O222" s="11"/>
      <c r="P222" s="17" t="s">
        <v>908</v>
      </c>
      <c r="Q222" s="11" t="s">
        <v>909</v>
      </c>
      <c r="R222" s="11"/>
      <c r="S222" s="11"/>
      <c r="T222" s="11"/>
      <c r="U222" s="11"/>
      <c r="V222" s="11" t="s">
        <v>72</v>
      </c>
      <c r="W222" s="11"/>
      <c r="X222" s="11"/>
      <c r="Y222" s="11"/>
      <c r="Z222" s="11" t="s">
        <v>82</v>
      </c>
      <c r="AA222" s="11"/>
      <c r="AB222" s="11"/>
      <c r="AC222" s="11"/>
      <c r="AD222" s="22">
        <f ca="1">IF(A222="","",TODAY())</f>
        <v>46211</v>
      </c>
    </row>
    <row r="223" customHeight="1" spans="1:30">
      <c r="A223" s="11" t="s">
        <v>910</v>
      </c>
      <c r="B223" s="21">
        <v>2023</v>
      </c>
      <c r="C223" s="17" t="s">
        <v>911</v>
      </c>
      <c r="D223" s="17" t="s">
        <v>2</v>
      </c>
      <c r="E223" s="18" t="s">
        <v>65</v>
      </c>
      <c r="F223" s="18" t="s">
        <v>884</v>
      </c>
      <c r="G223" s="17" t="s">
        <v>901</v>
      </c>
      <c r="H223" s="11" t="s">
        <v>2</v>
      </c>
      <c r="I223" s="11" t="s">
        <v>68</v>
      </c>
      <c r="J223" s="11" t="s">
        <v>473</v>
      </c>
      <c r="K223" s="11" t="str">
        <f>IF(J223="","",IF(OR(J223="金奖",J223="特等奖"),"顶级成果",IF(OR(J223="银奖",J223="一等奖",J223="创业之星"),"高等级成果",IF(OR(J223="铜奖",J223="二等奖"),"中等级成果",IF(OR(J223="三等奖",J223="优秀结项",J223="合格结项"),"一般成果",IF(OR(J223="国家级立项",J223="省级立项",J223="校级立项"),"立项成果","参与成果"))))))</f>
        <v>顶级成果</v>
      </c>
      <c r="L223" s="11" t="str">
        <f>IF(J223="","",IF(OR(J223="金奖",J223="银奖",J223="铜奖"),"金银铜体系",IF(OR(J223="特等奖",J223="一等奖",J223="二等奖",J223="三等奖"),"特一二三体系",IF(OR(J223="国家级立项",J223="省级立项",J223="校级立项"),"立项体系",IF(J223="创业之星","荣誉称号体系","其他")))))</f>
        <v>特一二三体系</v>
      </c>
      <c r="M223" s="11" t="str">
        <f>IF(J223="","",IF(OR(J223="入围奖",J223="优秀奖"),"是","是"))</f>
        <v>是</v>
      </c>
      <c r="N223" s="17" t="s">
        <v>912</v>
      </c>
      <c r="O223" s="11"/>
      <c r="P223" s="17" t="s">
        <v>913</v>
      </c>
      <c r="Q223" s="11" t="s">
        <v>914</v>
      </c>
      <c r="R223" s="11"/>
      <c r="S223" s="11"/>
      <c r="T223" s="11"/>
      <c r="U223" s="11"/>
      <c r="V223" s="11"/>
      <c r="W223" s="11"/>
      <c r="X223" s="11"/>
      <c r="Y223" s="11"/>
      <c r="Z223" s="11" t="s">
        <v>82</v>
      </c>
      <c r="AA223" s="11"/>
      <c r="AB223" s="11"/>
      <c r="AC223" s="11"/>
      <c r="AD223" s="22">
        <f ca="1">IF(A223="","",TODAY())</f>
        <v>46211</v>
      </c>
    </row>
    <row r="224" customHeight="1" spans="1:30">
      <c r="A224" s="11" t="s">
        <v>915</v>
      </c>
      <c r="B224" s="21">
        <v>2023</v>
      </c>
      <c r="C224" s="17" t="s">
        <v>900</v>
      </c>
      <c r="D224" s="17" t="s">
        <v>2</v>
      </c>
      <c r="E224" s="18" t="s">
        <v>65</v>
      </c>
      <c r="F224" s="18" t="s">
        <v>884</v>
      </c>
      <c r="G224" s="17" t="s">
        <v>901</v>
      </c>
      <c r="H224" s="11" t="s">
        <v>2</v>
      </c>
      <c r="I224" s="11" t="s">
        <v>68</v>
      </c>
      <c r="J224" s="11" t="s">
        <v>651</v>
      </c>
      <c r="K224" s="11" t="str">
        <f>IF(J224="","",IF(OR(J224="金奖",J224="特等奖"),"顶级成果",IF(OR(J224="银奖",J224="一等奖",J224="创业之星"),"高等级成果",IF(OR(J224="铜奖",J224="二等奖"),"中等级成果",IF(OR(J224="三等奖",J224="优秀结项",J224="合格结项"),"一般成果",IF(OR(J224="国家级立项",J224="省级立项",J224="校级立项"),"立项成果","参与成果"))))))</f>
        <v>高等级成果</v>
      </c>
      <c r="L224" s="11" t="str">
        <f>IF(J224="","",IF(OR(J224="金奖",J224="银奖",J224="铜奖"),"金银铜体系",IF(OR(J224="特等奖",J224="一等奖",J224="二等奖",J224="三等奖"),"特一二三体系",IF(OR(J224="国家级立项",J224="省级立项",J224="校级立项"),"立项体系",IF(J224="创业之星","荣誉称号体系","其他")))))</f>
        <v>特一二三体系</v>
      </c>
      <c r="M224" s="11" t="str">
        <f>IF(J224="","",IF(OR(J224="入围奖",J224="优秀奖"),"是","是"))</f>
        <v>是</v>
      </c>
      <c r="N224" s="17" t="s">
        <v>902</v>
      </c>
      <c r="O224" s="11"/>
      <c r="P224" s="17" t="s">
        <v>916</v>
      </c>
      <c r="Q224" s="11" t="s">
        <v>904</v>
      </c>
      <c r="R224" s="11"/>
      <c r="S224" s="11"/>
      <c r="T224" s="11"/>
      <c r="U224" s="11"/>
      <c r="V224" s="11" t="s">
        <v>72</v>
      </c>
      <c r="W224" s="11"/>
      <c r="X224" s="11"/>
      <c r="Y224" s="11"/>
      <c r="Z224" s="11" t="s">
        <v>82</v>
      </c>
      <c r="AA224" s="11"/>
      <c r="AB224" s="11"/>
      <c r="AC224" s="11"/>
      <c r="AD224" s="22">
        <f ca="1">IF(A224="","",TODAY())</f>
        <v>46211</v>
      </c>
    </row>
    <row r="225" customHeight="1" spans="1:30">
      <c r="A225" s="11" t="s">
        <v>917</v>
      </c>
      <c r="B225" s="21">
        <v>2023</v>
      </c>
      <c r="C225" s="17" t="s">
        <v>918</v>
      </c>
      <c r="D225" s="17" t="s">
        <v>2</v>
      </c>
      <c r="E225" s="18" t="s">
        <v>65</v>
      </c>
      <c r="F225" s="18" t="s">
        <v>884</v>
      </c>
      <c r="G225" s="17" t="s">
        <v>901</v>
      </c>
      <c r="H225" s="11" t="s">
        <v>2</v>
      </c>
      <c r="I225" s="11" t="s">
        <v>68</v>
      </c>
      <c r="J225" s="11" t="s">
        <v>90</v>
      </c>
      <c r="K225" s="11" t="str">
        <f>IF(J225="","",IF(OR(J225="金奖",J225="特等奖"),"顶级成果",IF(OR(J225="银奖",J225="一等奖",J225="创业之星"),"高等级成果",IF(OR(J225="铜奖",J225="二等奖"),"中等级成果",IF(OR(J225="三等奖",J225="优秀结项",J225="合格结项"),"一般成果",IF(OR(J225="国家级立项",J225="省级立项",J225="校级立项"),"立项成果","参与成果"))))))</f>
        <v>中等级成果</v>
      </c>
      <c r="L225" s="11" t="str">
        <f>IF(J225="","",IF(OR(J225="金奖",J225="银奖",J225="铜奖"),"金银铜体系",IF(OR(J225="特等奖",J225="一等奖",J225="二等奖",J225="三等奖"),"特一二三体系",IF(OR(J225="国家级立项",J225="省级立项",J225="校级立项"),"立项体系",IF(J225="创业之星","荣誉称号体系","其他")))))</f>
        <v>特一二三体系</v>
      </c>
      <c r="M225" s="11" t="str">
        <f>IF(J225="","",IF(OR(J225="入围奖",J225="优秀奖"),"是","是"))</f>
        <v>是</v>
      </c>
      <c r="N225" s="17" t="s">
        <v>886</v>
      </c>
      <c r="O225" s="11"/>
      <c r="P225" s="17" t="s">
        <v>887</v>
      </c>
      <c r="Q225" s="11" t="s">
        <v>919</v>
      </c>
      <c r="R225" s="11"/>
      <c r="S225" s="11"/>
      <c r="T225" s="11"/>
      <c r="U225" s="11"/>
      <c r="V225" s="11"/>
      <c r="W225" s="11"/>
      <c r="X225" s="11"/>
      <c r="Y225" s="11"/>
      <c r="Z225" s="11" t="s">
        <v>82</v>
      </c>
      <c r="AA225" s="11"/>
      <c r="AB225" s="11"/>
      <c r="AC225" s="11"/>
      <c r="AD225" s="22">
        <f ca="1">IF(A225="","",TODAY())</f>
        <v>46211</v>
      </c>
    </row>
    <row r="226" customHeight="1" spans="1:30">
      <c r="A226" s="11" t="s">
        <v>920</v>
      </c>
      <c r="B226" s="21">
        <v>2023</v>
      </c>
      <c r="C226" s="17" t="s">
        <v>921</v>
      </c>
      <c r="D226" s="17" t="s">
        <v>31</v>
      </c>
      <c r="E226" s="18" t="s">
        <v>922</v>
      </c>
      <c r="F226" s="18" t="s">
        <v>923</v>
      </c>
      <c r="G226" s="17" t="s">
        <v>924</v>
      </c>
      <c r="H226" s="11" t="s">
        <v>31</v>
      </c>
      <c r="I226" s="11" t="s">
        <v>68</v>
      </c>
      <c r="J226" s="11" t="s">
        <v>4</v>
      </c>
      <c r="K226" s="11" t="s">
        <v>70</v>
      </c>
      <c r="L226" s="11" t="s">
        <v>219</v>
      </c>
      <c r="M226" s="11" t="s">
        <v>72</v>
      </c>
      <c r="N226" s="17" t="s">
        <v>270</v>
      </c>
      <c r="O226" s="11"/>
      <c r="P226" s="11"/>
      <c r="Q226" s="11"/>
      <c r="R226" s="11"/>
      <c r="S226" s="11"/>
      <c r="T226" s="11"/>
      <c r="U226" s="11"/>
      <c r="V226" s="11"/>
      <c r="W226" s="11"/>
      <c r="X226" s="11"/>
      <c r="Y226" s="11"/>
      <c r="Z226" s="11" t="s">
        <v>82</v>
      </c>
      <c r="AA226" s="11"/>
      <c r="AB226" s="11"/>
      <c r="AC226" s="11"/>
      <c r="AD226" s="22">
        <f ca="1">IF(A226="","",TODAY())</f>
        <v>46211</v>
      </c>
    </row>
    <row r="227" customHeight="1" spans="1:30">
      <c r="A227" s="11" t="s">
        <v>925</v>
      </c>
      <c r="B227" s="21">
        <v>2023</v>
      </c>
      <c r="C227" s="17" t="s">
        <v>926</v>
      </c>
      <c r="D227" s="17" t="s">
        <v>31</v>
      </c>
      <c r="E227" s="18" t="s">
        <v>922</v>
      </c>
      <c r="F227" s="18" t="s">
        <v>923</v>
      </c>
      <c r="G227" s="17" t="s">
        <v>924</v>
      </c>
      <c r="H227" s="11" t="s">
        <v>31</v>
      </c>
      <c r="I227" s="11" t="s">
        <v>68</v>
      </c>
      <c r="J227" s="11" t="s">
        <v>4</v>
      </c>
      <c r="K227" s="11" t="s">
        <v>70</v>
      </c>
      <c r="L227" s="11" t="s">
        <v>219</v>
      </c>
      <c r="M227" s="11" t="s">
        <v>72</v>
      </c>
      <c r="N227" s="17" t="s">
        <v>293</v>
      </c>
      <c r="O227" s="11"/>
      <c r="P227" s="11"/>
      <c r="Q227" s="11"/>
      <c r="R227" s="11"/>
      <c r="S227" s="11"/>
      <c r="T227" s="11"/>
      <c r="U227" s="11"/>
      <c r="V227" s="11"/>
      <c r="W227" s="11" t="s">
        <v>72</v>
      </c>
      <c r="X227" s="11"/>
      <c r="Y227" s="11"/>
      <c r="Z227" s="11" t="s">
        <v>82</v>
      </c>
      <c r="AA227" s="11"/>
      <c r="AB227" s="11"/>
      <c r="AC227" s="11"/>
      <c r="AD227" s="22">
        <f ca="1">IF(A227="","",TODAY())</f>
        <v>46211</v>
      </c>
    </row>
    <row r="228" customHeight="1" spans="1:30">
      <c r="A228" s="11" t="s">
        <v>927</v>
      </c>
      <c r="B228" s="21">
        <v>2023</v>
      </c>
      <c r="C228" s="17" t="s">
        <v>928</v>
      </c>
      <c r="D228" s="17" t="s">
        <v>3</v>
      </c>
      <c r="E228" s="18" t="s">
        <v>648</v>
      </c>
      <c r="F228" s="18" t="s">
        <v>929</v>
      </c>
      <c r="G228" s="17" t="s">
        <v>930</v>
      </c>
      <c r="H228" s="11" t="s">
        <v>3</v>
      </c>
      <c r="I228" s="11" t="s">
        <v>68</v>
      </c>
      <c r="J228" s="11" t="s">
        <v>651</v>
      </c>
      <c r="K228" s="11" t="s">
        <v>70</v>
      </c>
      <c r="L228" s="11" t="s">
        <v>71</v>
      </c>
      <c r="M228" s="11" t="s">
        <v>72</v>
      </c>
      <c r="N228" s="17" t="s">
        <v>891</v>
      </c>
      <c r="O228" s="11"/>
      <c r="P228" s="11" t="s">
        <v>931</v>
      </c>
      <c r="Q228" s="11" t="s">
        <v>932</v>
      </c>
      <c r="R228" s="11"/>
      <c r="S228" s="11"/>
      <c r="T228" s="11"/>
      <c r="U228" s="11"/>
      <c r="V228" s="11"/>
      <c r="W228" s="11"/>
      <c r="X228" s="11"/>
      <c r="Y228" s="11"/>
      <c r="Z228" s="11"/>
      <c r="AA228" s="11"/>
      <c r="AB228" s="11"/>
      <c r="AC228" s="11"/>
      <c r="AD228" s="22">
        <v>46196</v>
      </c>
    </row>
    <row r="229" customHeight="1" spans="1:30">
      <c r="A229" s="11" t="s">
        <v>933</v>
      </c>
      <c r="B229" s="21">
        <v>2023</v>
      </c>
      <c r="C229" s="17" t="s">
        <v>934</v>
      </c>
      <c r="D229" s="17" t="s">
        <v>3</v>
      </c>
      <c r="E229" s="18" t="s">
        <v>648</v>
      </c>
      <c r="F229" s="18" t="s">
        <v>929</v>
      </c>
      <c r="G229" s="17" t="s">
        <v>930</v>
      </c>
      <c r="H229" s="11" t="s">
        <v>3</v>
      </c>
      <c r="I229" s="11" t="s">
        <v>68</v>
      </c>
      <c r="J229" s="11" t="s">
        <v>651</v>
      </c>
      <c r="K229" s="11" t="s">
        <v>70</v>
      </c>
      <c r="L229" s="11" t="s">
        <v>71</v>
      </c>
      <c r="M229" s="11" t="s">
        <v>72</v>
      </c>
      <c r="N229" s="17" t="s">
        <v>935</v>
      </c>
      <c r="O229" s="11"/>
      <c r="P229" s="11" t="s">
        <v>936</v>
      </c>
      <c r="Q229" s="11" t="s">
        <v>937</v>
      </c>
      <c r="R229" s="11"/>
      <c r="S229" s="11"/>
      <c r="T229" s="11"/>
      <c r="U229" s="11"/>
      <c r="V229" s="11"/>
      <c r="W229" s="11"/>
      <c r="X229" s="11"/>
      <c r="Y229" s="11"/>
      <c r="Z229" s="11"/>
      <c r="AA229" s="11"/>
      <c r="AB229" s="11"/>
      <c r="AC229" s="11"/>
      <c r="AD229" s="22">
        <v>46196</v>
      </c>
    </row>
    <row r="230" customHeight="1" spans="1:30">
      <c r="A230" s="11" t="s">
        <v>938</v>
      </c>
      <c r="B230" s="21">
        <v>2023</v>
      </c>
      <c r="C230" s="17" t="s">
        <v>939</v>
      </c>
      <c r="D230" s="17" t="s">
        <v>3</v>
      </c>
      <c r="E230" s="18" t="s">
        <v>648</v>
      </c>
      <c r="F230" s="18" t="s">
        <v>929</v>
      </c>
      <c r="G230" s="17" t="s">
        <v>930</v>
      </c>
      <c r="H230" s="11" t="s">
        <v>3</v>
      </c>
      <c r="I230" s="11" t="s">
        <v>68</v>
      </c>
      <c r="J230" s="11" t="s">
        <v>651</v>
      </c>
      <c r="K230" s="11" t="s">
        <v>70</v>
      </c>
      <c r="L230" s="11" t="s">
        <v>71</v>
      </c>
      <c r="M230" s="11" t="s">
        <v>72</v>
      </c>
      <c r="N230" s="17" t="s">
        <v>940</v>
      </c>
      <c r="O230" s="11"/>
      <c r="P230" s="11" t="s">
        <v>941</v>
      </c>
      <c r="Q230" s="11" t="s">
        <v>937</v>
      </c>
      <c r="R230" s="11"/>
      <c r="S230" s="11"/>
      <c r="T230" s="11"/>
      <c r="U230" s="11"/>
      <c r="V230" s="11"/>
      <c r="W230" s="11"/>
      <c r="X230" s="11"/>
      <c r="Y230" s="11"/>
      <c r="Z230" s="11"/>
      <c r="AA230" s="11"/>
      <c r="AB230" s="11"/>
      <c r="AC230" s="11"/>
      <c r="AD230" s="22">
        <v>46196</v>
      </c>
    </row>
    <row r="231" customHeight="1" spans="1:30">
      <c r="A231" s="11" t="s">
        <v>942</v>
      </c>
      <c r="B231" s="21">
        <v>2023</v>
      </c>
      <c r="C231" s="17" t="s">
        <v>943</v>
      </c>
      <c r="D231" s="17" t="s">
        <v>3</v>
      </c>
      <c r="E231" s="18" t="s">
        <v>648</v>
      </c>
      <c r="F231" s="18" t="s">
        <v>929</v>
      </c>
      <c r="G231" s="17" t="s">
        <v>930</v>
      </c>
      <c r="H231" s="11" t="s">
        <v>3</v>
      </c>
      <c r="I231" s="11" t="s">
        <v>68</v>
      </c>
      <c r="J231" s="11" t="s">
        <v>651</v>
      </c>
      <c r="K231" s="11" t="s">
        <v>70</v>
      </c>
      <c r="L231" s="11" t="s">
        <v>71</v>
      </c>
      <c r="M231" s="11" t="s">
        <v>72</v>
      </c>
      <c r="N231" s="17" t="s">
        <v>944</v>
      </c>
      <c r="O231" s="11"/>
      <c r="P231" s="11" t="s">
        <v>945</v>
      </c>
      <c r="Q231" s="11" t="s">
        <v>946</v>
      </c>
      <c r="R231" s="11"/>
      <c r="S231" s="11"/>
      <c r="T231" s="11"/>
      <c r="U231" s="11"/>
      <c r="V231" s="11"/>
      <c r="W231" s="11"/>
      <c r="X231" s="11"/>
      <c r="Y231" s="11"/>
      <c r="Z231" s="11"/>
      <c r="AA231" s="11"/>
      <c r="AB231" s="11"/>
      <c r="AC231" s="11"/>
      <c r="AD231" s="22">
        <v>46196</v>
      </c>
    </row>
    <row r="232" customHeight="1" spans="1:30">
      <c r="A232" s="11" t="s">
        <v>947</v>
      </c>
      <c r="B232" s="21">
        <v>2023</v>
      </c>
      <c r="C232" s="17" t="s">
        <v>948</v>
      </c>
      <c r="D232" s="17" t="s">
        <v>3</v>
      </c>
      <c r="E232" s="18" t="s">
        <v>648</v>
      </c>
      <c r="F232" s="18" t="s">
        <v>929</v>
      </c>
      <c r="G232" s="17" t="s">
        <v>930</v>
      </c>
      <c r="H232" s="11" t="s">
        <v>3</v>
      </c>
      <c r="I232" s="11" t="s">
        <v>68</v>
      </c>
      <c r="J232" s="11" t="s">
        <v>651</v>
      </c>
      <c r="K232" s="11" t="s">
        <v>70</v>
      </c>
      <c r="L232" s="11" t="s">
        <v>71</v>
      </c>
      <c r="M232" s="11" t="s">
        <v>72</v>
      </c>
      <c r="N232" s="17" t="s">
        <v>795</v>
      </c>
      <c r="O232" s="11"/>
      <c r="P232" s="11" t="s">
        <v>949</v>
      </c>
      <c r="Q232" s="11" t="s">
        <v>950</v>
      </c>
      <c r="R232" s="11"/>
      <c r="S232" s="11"/>
      <c r="T232" s="11"/>
      <c r="U232" s="11"/>
      <c r="V232" s="11"/>
      <c r="W232" s="11"/>
      <c r="X232" s="11"/>
      <c r="Y232" s="11"/>
      <c r="Z232" s="11"/>
      <c r="AA232" s="11"/>
      <c r="AB232" s="11"/>
      <c r="AC232" s="11"/>
      <c r="AD232" s="22">
        <v>46196</v>
      </c>
    </row>
    <row r="233" customHeight="1" spans="1:30">
      <c r="A233" s="11" t="s">
        <v>951</v>
      </c>
      <c r="B233" s="21">
        <v>2023</v>
      </c>
      <c r="C233" s="17" t="s">
        <v>952</v>
      </c>
      <c r="D233" s="17" t="s">
        <v>3</v>
      </c>
      <c r="E233" s="18" t="s">
        <v>648</v>
      </c>
      <c r="F233" s="18" t="s">
        <v>929</v>
      </c>
      <c r="G233" s="17" t="s">
        <v>930</v>
      </c>
      <c r="H233" s="11" t="s">
        <v>3</v>
      </c>
      <c r="I233" s="11" t="s">
        <v>68</v>
      </c>
      <c r="J233" s="11" t="s">
        <v>90</v>
      </c>
      <c r="K233" s="11" t="s">
        <v>91</v>
      </c>
      <c r="L233" s="11" t="s">
        <v>71</v>
      </c>
      <c r="M233" s="11" t="s">
        <v>72</v>
      </c>
      <c r="N233" s="17" t="s">
        <v>953</v>
      </c>
      <c r="O233" s="11"/>
      <c r="P233" s="11" t="s">
        <v>954</v>
      </c>
      <c r="Q233" s="11" t="s">
        <v>955</v>
      </c>
      <c r="R233" s="11"/>
      <c r="S233" s="11"/>
      <c r="T233" s="11"/>
      <c r="U233" s="11"/>
      <c r="V233" s="11"/>
      <c r="W233" s="11"/>
      <c r="X233" s="11"/>
      <c r="Y233" s="11"/>
      <c r="Z233" s="11"/>
      <c r="AA233" s="11"/>
      <c r="AB233" s="11"/>
      <c r="AC233" s="11"/>
      <c r="AD233" s="22">
        <v>46196</v>
      </c>
    </row>
    <row r="234" customHeight="1" spans="1:30">
      <c r="A234" s="11" t="s">
        <v>956</v>
      </c>
      <c r="B234" s="21">
        <v>2023</v>
      </c>
      <c r="C234" s="17" t="s">
        <v>957</v>
      </c>
      <c r="D234" s="17" t="s">
        <v>3</v>
      </c>
      <c r="E234" s="18" t="s">
        <v>648</v>
      </c>
      <c r="F234" s="18" t="s">
        <v>929</v>
      </c>
      <c r="G234" s="17" t="s">
        <v>930</v>
      </c>
      <c r="H234" s="11" t="s">
        <v>3</v>
      </c>
      <c r="I234" s="11" t="s">
        <v>68</v>
      </c>
      <c r="J234" s="11" t="s">
        <v>90</v>
      </c>
      <c r="K234" s="11" t="s">
        <v>91</v>
      </c>
      <c r="L234" s="11" t="s">
        <v>71</v>
      </c>
      <c r="M234" s="11" t="s">
        <v>72</v>
      </c>
      <c r="N234" s="17" t="s">
        <v>958</v>
      </c>
      <c r="O234" s="11"/>
      <c r="P234" s="11" t="s">
        <v>959</v>
      </c>
      <c r="Q234" s="11" t="s">
        <v>960</v>
      </c>
      <c r="R234" s="11"/>
      <c r="S234" s="11"/>
      <c r="T234" s="11"/>
      <c r="U234" s="11"/>
      <c r="V234" s="11"/>
      <c r="W234" s="11"/>
      <c r="X234" s="11"/>
      <c r="Y234" s="11"/>
      <c r="Z234" s="11"/>
      <c r="AA234" s="11"/>
      <c r="AB234" s="11"/>
      <c r="AC234" s="11"/>
      <c r="AD234" s="22">
        <v>46196</v>
      </c>
    </row>
    <row r="235" customHeight="1" spans="1:30">
      <c r="A235" s="11" t="s">
        <v>961</v>
      </c>
      <c r="B235" s="21">
        <v>2023</v>
      </c>
      <c r="C235" s="17" t="s">
        <v>962</v>
      </c>
      <c r="D235" s="17" t="s">
        <v>3</v>
      </c>
      <c r="E235" s="18" t="s">
        <v>648</v>
      </c>
      <c r="F235" s="18" t="s">
        <v>929</v>
      </c>
      <c r="G235" s="17" t="s">
        <v>930</v>
      </c>
      <c r="H235" s="11" t="s">
        <v>3</v>
      </c>
      <c r="I235" s="11" t="s">
        <v>68</v>
      </c>
      <c r="J235" s="11" t="s">
        <v>69</v>
      </c>
      <c r="K235" s="11" t="s">
        <v>99</v>
      </c>
      <c r="L235" s="11" t="s">
        <v>71</v>
      </c>
      <c r="M235" s="11" t="s">
        <v>72</v>
      </c>
      <c r="N235" s="17" t="s">
        <v>963</v>
      </c>
      <c r="O235" s="11"/>
      <c r="P235" s="11" t="s">
        <v>964</v>
      </c>
      <c r="Q235" s="11" t="s">
        <v>965</v>
      </c>
      <c r="R235" s="11"/>
      <c r="S235" s="11"/>
      <c r="T235" s="11"/>
      <c r="U235" s="11"/>
      <c r="V235" s="11"/>
      <c r="W235" s="11"/>
      <c r="X235" s="11"/>
      <c r="Y235" s="11"/>
      <c r="Z235" s="11"/>
      <c r="AA235" s="11"/>
      <c r="AB235" s="11"/>
      <c r="AC235" s="11"/>
      <c r="AD235" s="22">
        <v>46196</v>
      </c>
    </row>
    <row r="236" customHeight="1" spans="1:30">
      <c r="A236" s="11" t="s">
        <v>966</v>
      </c>
      <c r="B236" s="21">
        <v>2023</v>
      </c>
      <c r="C236" s="17" t="s">
        <v>967</v>
      </c>
      <c r="D236" s="17" t="s">
        <v>3</v>
      </c>
      <c r="E236" s="18" t="s">
        <v>502</v>
      </c>
      <c r="F236" s="18" t="s">
        <v>968</v>
      </c>
      <c r="G236" s="17" t="s">
        <v>969</v>
      </c>
      <c r="H236" s="11" t="s">
        <v>3</v>
      </c>
      <c r="I236" s="11" t="s">
        <v>68</v>
      </c>
      <c r="J236" s="11" t="s">
        <v>69</v>
      </c>
      <c r="K236" s="11" t="s">
        <v>99</v>
      </c>
      <c r="L236" s="11" t="s">
        <v>71</v>
      </c>
      <c r="M236" s="11" t="s">
        <v>72</v>
      </c>
      <c r="N236" s="17" t="s">
        <v>293</v>
      </c>
      <c r="O236" s="11"/>
      <c r="P236" s="11" t="s">
        <v>970</v>
      </c>
      <c r="Q236" s="11" t="s">
        <v>76</v>
      </c>
      <c r="R236" s="11"/>
      <c r="S236" s="11"/>
      <c r="T236" s="11"/>
      <c r="U236" s="11"/>
      <c r="V236" s="11"/>
      <c r="W236" s="11"/>
      <c r="X236" s="11"/>
      <c r="Y236" s="11"/>
      <c r="Z236" s="11"/>
      <c r="AA236" s="11"/>
      <c r="AB236" s="11"/>
      <c r="AC236" s="11"/>
      <c r="AD236" s="22">
        <v>46196</v>
      </c>
    </row>
    <row r="237" customHeight="1" spans="1:30">
      <c r="A237" s="11" t="s">
        <v>971</v>
      </c>
      <c r="B237" s="21">
        <v>2023</v>
      </c>
      <c r="C237" s="17" t="s">
        <v>972</v>
      </c>
      <c r="D237" s="17" t="s">
        <v>3</v>
      </c>
      <c r="E237" s="18" t="s">
        <v>502</v>
      </c>
      <c r="F237" s="18" t="s">
        <v>968</v>
      </c>
      <c r="G237" s="17" t="s">
        <v>969</v>
      </c>
      <c r="H237" s="11" t="s">
        <v>3</v>
      </c>
      <c r="I237" s="11" t="s">
        <v>68</v>
      </c>
      <c r="J237" s="11" t="s">
        <v>90</v>
      </c>
      <c r="K237" s="11" t="s">
        <v>91</v>
      </c>
      <c r="L237" s="11" t="s">
        <v>71</v>
      </c>
      <c r="M237" s="11" t="s">
        <v>72</v>
      </c>
      <c r="N237" s="17" t="s">
        <v>902</v>
      </c>
      <c r="O237" s="11"/>
      <c r="P237" s="11" t="s">
        <v>973</v>
      </c>
      <c r="Q237" s="11" t="s">
        <v>476</v>
      </c>
      <c r="R237" s="11"/>
      <c r="S237" s="11"/>
      <c r="T237" s="11"/>
      <c r="U237" s="11"/>
      <c r="V237" s="11"/>
      <c r="W237" s="11"/>
      <c r="X237" s="11"/>
      <c r="Y237" s="11"/>
      <c r="Z237" s="11"/>
      <c r="AA237" s="11"/>
      <c r="AB237" s="11"/>
      <c r="AC237" s="11"/>
      <c r="AD237" s="22">
        <v>46196</v>
      </c>
    </row>
    <row r="238" customHeight="1" spans="1:30">
      <c r="A238" s="11" t="s">
        <v>974</v>
      </c>
      <c r="B238" s="21">
        <v>2023</v>
      </c>
      <c r="C238" s="17" t="s">
        <v>975</v>
      </c>
      <c r="D238" s="17" t="s">
        <v>3</v>
      </c>
      <c r="E238" s="18" t="s">
        <v>348</v>
      </c>
      <c r="F238" s="18" t="s">
        <v>976</v>
      </c>
      <c r="G238" s="17" t="s">
        <v>977</v>
      </c>
      <c r="H238" s="11" t="s">
        <v>3</v>
      </c>
      <c r="I238" s="11" t="s">
        <v>68</v>
      </c>
      <c r="J238" s="11" t="s">
        <v>651</v>
      </c>
      <c r="K238" s="11" t="s">
        <v>70</v>
      </c>
      <c r="L238" s="11" t="s">
        <v>71</v>
      </c>
      <c r="M238" s="11" t="s">
        <v>72</v>
      </c>
      <c r="N238" s="17" t="s">
        <v>944</v>
      </c>
      <c r="O238" s="11"/>
      <c r="P238" s="11" t="s">
        <v>978</v>
      </c>
      <c r="Q238" s="11" t="s">
        <v>979</v>
      </c>
      <c r="R238" s="11"/>
      <c r="S238" s="11"/>
      <c r="T238" s="11"/>
      <c r="U238" s="11"/>
      <c r="V238" s="11"/>
      <c r="W238" s="11"/>
      <c r="X238" s="11"/>
      <c r="Y238" s="11"/>
      <c r="Z238" s="11"/>
      <c r="AA238" s="11"/>
      <c r="AB238" s="11"/>
      <c r="AC238" s="11"/>
      <c r="AD238" s="22">
        <v>46196</v>
      </c>
    </row>
    <row r="239" customHeight="1" spans="1:30">
      <c r="A239" s="11" t="s">
        <v>980</v>
      </c>
      <c r="B239" s="21">
        <v>2023</v>
      </c>
      <c r="C239" s="17" t="s">
        <v>981</v>
      </c>
      <c r="D239" s="17" t="s">
        <v>3</v>
      </c>
      <c r="E239" s="18" t="s">
        <v>348</v>
      </c>
      <c r="F239" s="18" t="s">
        <v>976</v>
      </c>
      <c r="G239" s="17" t="s">
        <v>977</v>
      </c>
      <c r="H239" s="11" t="s">
        <v>3</v>
      </c>
      <c r="I239" s="11" t="s">
        <v>68</v>
      </c>
      <c r="J239" s="11" t="s">
        <v>69</v>
      </c>
      <c r="K239" s="11" t="s">
        <v>99</v>
      </c>
      <c r="L239" s="11" t="s">
        <v>71</v>
      </c>
      <c r="M239" s="11" t="s">
        <v>72</v>
      </c>
      <c r="N239" s="17" t="s">
        <v>982</v>
      </c>
      <c r="O239" s="11"/>
      <c r="P239" s="11" t="s">
        <v>983</v>
      </c>
      <c r="Q239" s="11" t="s">
        <v>979</v>
      </c>
      <c r="R239" s="11"/>
      <c r="S239" s="11"/>
      <c r="T239" s="11"/>
      <c r="U239" s="11"/>
      <c r="V239" s="11"/>
      <c r="W239" s="11"/>
      <c r="X239" s="11"/>
      <c r="Y239" s="11"/>
      <c r="Z239" s="11"/>
      <c r="AA239" s="11"/>
      <c r="AB239" s="11"/>
      <c r="AC239" s="11"/>
      <c r="AD239" s="22">
        <v>46196</v>
      </c>
    </row>
    <row r="240" customHeight="1" spans="1:30">
      <c r="A240" s="11" t="s">
        <v>984</v>
      </c>
      <c r="B240" s="21">
        <v>2023</v>
      </c>
      <c r="C240" s="17" t="s">
        <v>985</v>
      </c>
      <c r="D240" s="17" t="s">
        <v>3</v>
      </c>
      <c r="E240" s="18" t="s">
        <v>348</v>
      </c>
      <c r="F240" s="18" t="s">
        <v>976</v>
      </c>
      <c r="G240" s="17" t="s">
        <v>977</v>
      </c>
      <c r="H240" s="11" t="s">
        <v>3</v>
      </c>
      <c r="I240" s="11" t="s">
        <v>68</v>
      </c>
      <c r="J240" s="11" t="s">
        <v>69</v>
      </c>
      <c r="K240" s="11" t="s">
        <v>99</v>
      </c>
      <c r="L240" s="11" t="s">
        <v>71</v>
      </c>
      <c r="M240" s="11" t="s">
        <v>72</v>
      </c>
      <c r="N240" s="17" t="s">
        <v>986</v>
      </c>
      <c r="O240" s="11"/>
      <c r="P240" s="11" t="s">
        <v>987</v>
      </c>
      <c r="Q240" s="11" t="s">
        <v>988</v>
      </c>
      <c r="R240" s="11"/>
      <c r="S240" s="11"/>
      <c r="T240" s="11"/>
      <c r="U240" s="11"/>
      <c r="V240" s="11"/>
      <c r="W240" s="11"/>
      <c r="X240" s="11"/>
      <c r="Y240" s="11"/>
      <c r="Z240" s="11"/>
      <c r="AA240" s="11"/>
      <c r="AB240" s="11"/>
      <c r="AC240" s="11"/>
      <c r="AD240" s="22">
        <v>46196</v>
      </c>
    </row>
    <row r="241" customHeight="1" spans="1:30">
      <c r="A241" s="11" t="s">
        <v>989</v>
      </c>
      <c r="B241" s="21">
        <v>2023</v>
      </c>
      <c r="C241" s="17" t="s">
        <v>990</v>
      </c>
      <c r="D241" s="17" t="s">
        <v>3</v>
      </c>
      <c r="E241" s="18" t="s">
        <v>348</v>
      </c>
      <c r="F241" s="18" t="s">
        <v>976</v>
      </c>
      <c r="G241" s="17" t="s">
        <v>977</v>
      </c>
      <c r="H241" s="11" t="s">
        <v>3</v>
      </c>
      <c r="I241" s="11" t="s">
        <v>68</v>
      </c>
      <c r="J241" s="11" t="s">
        <v>69</v>
      </c>
      <c r="K241" s="11" t="s">
        <v>99</v>
      </c>
      <c r="L241" s="11" t="s">
        <v>71</v>
      </c>
      <c r="M241" s="11" t="s">
        <v>72</v>
      </c>
      <c r="N241" s="17" t="s">
        <v>991</v>
      </c>
      <c r="O241" s="11"/>
      <c r="P241" s="11" t="s">
        <v>992</v>
      </c>
      <c r="Q241" s="11" t="s">
        <v>979</v>
      </c>
      <c r="R241" s="11"/>
      <c r="S241" s="11"/>
      <c r="T241" s="11"/>
      <c r="U241" s="11"/>
      <c r="V241" s="11"/>
      <c r="W241" s="11"/>
      <c r="X241" s="11"/>
      <c r="Y241" s="11"/>
      <c r="Z241" s="11"/>
      <c r="AA241" s="11"/>
      <c r="AB241" s="11"/>
      <c r="AC241" s="11"/>
      <c r="AD241" s="22">
        <v>46196</v>
      </c>
    </row>
    <row r="242" customHeight="1" spans="1:30">
      <c r="A242" s="11" t="s">
        <v>993</v>
      </c>
      <c r="B242" s="21">
        <v>2023</v>
      </c>
      <c r="C242" s="17" t="s">
        <v>994</v>
      </c>
      <c r="D242" s="17" t="s">
        <v>5</v>
      </c>
      <c r="E242" s="18" t="s">
        <v>109</v>
      </c>
      <c r="F242" s="18" t="s">
        <v>995</v>
      </c>
      <c r="G242" s="23">
        <v>2023</v>
      </c>
      <c r="H242" s="11" t="s">
        <v>5</v>
      </c>
      <c r="I242" s="11"/>
      <c r="J242" s="11"/>
      <c r="K242" s="11" t="str">
        <f>IF(J242="","",IF(OR(J242="金奖",J242="特等奖"),"顶级成果",IF(OR(J242="银奖",J242="一等奖",J242="创业之星"),"高等级成果",IF(OR(J242="铜奖",J242="二等奖"),"中等级成果",IF(OR(J242="三等奖",J242="优秀结项",J242="合格结项"),"一般成果",IF(OR(J242="国家级立项",J242="省级立项",J242="校级立项"),"立项成果","参与成果"))))))</f>
        <v/>
      </c>
      <c r="L242" s="11" t="str">
        <f>IF(J242="","",IF(OR(J242="金奖",J242="银奖",J242="铜奖"),"金银铜体系",IF(OR(J242="特等奖",J242="一等奖",J242="二等奖",J242="三等奖"),"特一二三体系",IF(OR(J242="国家级立项",J242="省级立项",J242="校级立项"),"立项体系",IF(J242="创业之星","荣誉称号体系","其他")))))</f>
        <v/>
      </c>
      <c r="M242" s="11" t="str">
        <f>IF(J242="","",IF(OR(J242="入围奖",J242="优秀奖"),"是","是"))</f>
        <v/>
      </c>
      <c r="N242" s="17" t="s">
        <v>293</v>
      </c>
      <c r="O242" s="11"/>
      <c r="P242" s="17" t="s">
        <v>996</v>
      </c>
      <c r="Q242" s="11"/>
      <c r="R242" s="11"/>
      <c r="S242" s="11"/>
      <c r="T242" s="11"/>
      <c r="U242" s="11"/>
      <c r="V242" s="11"/>
      <c r="W242" s="11" t="s">
        <v>72</v>
      </c>
      <c r="X242" s="11"/>
      <c r="Y242" s="11"/>
      <c r="Z242" s="11" t="s">
        <v>117</v>
      </c>
      <c r="AA242" s="11"/>
      <c r="AB242" s="11"/>
      <c r="AC242" s="11"/>
      <c r="AD242" s="22">
        <f ca="1">IF(A242="","",TODAY())</f>
        <v>46211</v>
      </c>
    </row>
    <row r="243" customHeight="1" spans="1:30">
      <c r="A243" s="11" t="s">
        <v>997</v>
      </c>
      <c r="B243" s="21">
        <v>2023</v>
      </c>
      <c r="C243" s="17" t="s">
        <v>998</v>
      </c>
      <c r="D243" s="17" t="s">
        <v>5</v>
      </c>
      <c r="E243" s="18" t="s">
        <v>109</v>
      </c>
      <c r="F243" s="18" t="s">
        <v>995</v>
      </c>
      <c r="G243" s="23">
        <v>2023</v>
      </c>
      <c r="H243" s="11" t="s">
        <v>5</v>
      </c>
      <c r="I243" s="11"/>
      <c r="J243" s="11"/>
      <c r="K243" s="11" t="str">
        <f>IF(J243="","",IF(OR(J243="金奖",J243="特等奖"),"顶级成果",IF(OR(J243="银奖",J243="一等奖",J243="创业之星"),"高等级成果",IF(OR(J243="铜奖",J243="二等奖"),"中等级成果",IF(OR(J243="三等奖",J243="优秀结项",J243="合格结项"),"一般成果",IF(OR(J243="国家级立项",J243="省级立项",J243="校级立项"),"立项成果","参与成果"))))))</f>
        <v/>
      </c>
      <c r="L243" s="11" t="str">
        <f>IF(J243="","",IF(OR(J243="金奖",J243="银奖",J243="铜奖"),"金银铜体系",IF(OR(J243="特等奖",J243="一等奖",J243="二等奖",J243="三等奖"),"特一二三体系",IF(OR(J243="国家级立项",J243="省级立项",J243="校级立项"),"立项体系",IF(J243="创业之星","荣誉称号体系","其他")))))</f>
        <v/>
      </c>
      <c r="M243" s="11" t="str">
        <f>IF(J243="","",IF(OR(J243="入围奖",J243="优秀奖"),"是","是"))</f>
        <v/>
      </c>
      <c r="N243" s="17" t="s">
        <v>764</v>
      </c>
      <c r="O243" s="11"/>
      <c r="P243" s="17" t="s">
        <v>999</v>
      </c>
      <c r="Q243" s="11"/>
      <c r="R243" s="11"/>
      <c r="S243" s="11"/>
      <c r="T243" s="11"/>
      <c r="U243" s="11"/>
      <c r="V243" s="11"/>
      <c r="W243" s="11"/>
      <c r="X243" s="11"/>
      <c r="Y243" s="11"/>
      <c r="Z243" s="11" t="s">
        <v>117</v>
      </c>
      <c r="AA243" s="11"/>
      <c r="AB243" s="11"/>
      <c r="AC243" s="11"/>
      <c r="AD243" s="22">
        <f ca="1">IF(A243="","",TODAY())</f>
        <v>46211</v>
      </c>
    </row>
    <row r="244" customHeight="1" spans="1:30">
      <c r="A244" s="11" t="s">
        <v>1000</v>
      </c>
      <c r="B244" s="21">
        <v>2023</v>
      </c>
      <c r="C244" s="17" t="s">
        <v>1001</v>
      </c>
      <c r="D244" s="17" t="s">
        <v>5</v>
      </c>
      <c r="E244" s="18" t="s">
        <v>109</v>
      </c>
      <c r="F244" s="18" t="s">
        <v>995</v>
      </c>
      <c r="G244" s="23">
        <v>2023</v>
      </c>
      <c r="H244" s="11" t="s">
        <v>5</v>
      </c>
      <c r="I244" s="11"/>
      <c r="J244" s="11"/>
      <c r="K244" s="11" t="str">
        <f>IF(J244="","",IF(OR(J244="金奖",J244="特等奖"),"顶级成果",IF(OR(J244="银奖",J244="一等奖",J244="创业之星"),"高等级成果",IF(OR(J244="铜奖",J244="二等奖"),"中等级成果",IF(OR(J244="三等奖",J244="优秀结项",J244="合格结项"),"一般成果",IF(OR(J244="国家级立项",J244="省级立项",J244="校级立项"),"立项成果","参与成果"))))))</f>
        <v/>
      </c>
      <c r="L244" s="11" t="str">
        <f>IF(J244="","",IF(OR(J244="金奖",J244="银奖",J244="铜奖"),"金银铜体系",IF(OR(J244="特等奖",J244="一等奖",J244="二等奖",J244="三等奖"),"特一二三体系",IF(OR(J244="国家级立项",J244="省级立项",J244="校级立项"),"立项体系",IF(J244="创业之星","荣誉称号体系","其他")))))</f>
        <v/>
      </c>
      <c r="M244" s="11" t="str">
        <f>IF(J244="","",IF(OR(J244="入围奖",J244="优秀奖"),"是","是"))</f>
        <v/>
      </c>
      <c r="N244" s="24" t="s">
        <v>1002</v>
      </c>
      <c r="O244" s="11"/>
      <c r="P244" s="24" t="s">
        <v>1003</v>
      </c>
      <c r="Q244" s="11"/>
      <c r="R244" s="11"/>
      <c r="S244" s="11"/>
      <c r="T244" s="11"/>
      <c r="U244" s="11"/>
      <c r="V244" s="11"/>
      <c r="W244" s="11"/>
      <c r="X244" s="11"/>
      <c r="Y244" s="11"/>
      <c r="Z244" s="11" t="s">
        <v>117</v>
      </c>
      <c r="AA244" s="11"/>
      <c r="AB244" s="11"/>
      <c r="AC244" s="11"/>
      <c r="AD244" s="22">
        <f ca="1">IF(A244="","",TODAY())</f>
        <v>46211</v>
      </c>
    </row>
    <row r="245" customHeight="1" spans="1:30">
      <c r="A245" s="11" t="s">
        <v>1004</v>
      </c>
      <c r="B245" s="21">
        <v>2023</v>
      </c>
      <c r="C245" s="17" t="s">
        <v>1005</v>
      </c>
      <c r="D245" s="17" t="s">
        <v>5</v>
      </c>
      <c r="E245" s="18" t="s">
        <v>109</v>
      </c>
      <c r="F245" s="18" t="s">
        <v>995</v>
      </c>
      <c r="G245" s="23">
        <v>2023</v>
      </c>
      <c r="H245" s="11" t="s">
        <v>5</v>
      </c>
      <c r="I245" s="11" t="s">
        <v>89</v>
      </c>
      <c r="J245" s="11" t="s">
        <v>122</v>
      </c>
      <c r="K245" s="11" t="str">
        <f>IF(J245="","",IF(OR(J245="金奖",J245="特等奖"),"顶级成果",IF(OR(J245="银奖",J245="一等奖",J245="创业之星"),"高等级成果",IF(OR(J245="铜奖",J245="二等奖"),"中等级成果",IF(OR(J245="三等奖",J245="优秀结项",J245="合格结项"),"一般成果",IF(OR(J245="国家级立项",J245="省级立项",J245="校级立项"),"立项成果","参与成果"))))))</f>
        <v>立项成果</v>
      </c>
      <c r="L245" s="11" t="str">
        <f>IF(J245="","",IF(OR(J245="金奖",J245="银奖",J245="铜奖"),"金银铜体系",IF(OR(J245="特等奖",J245="一等奖",J245="二等奖",J245="三等奖"),"特一二三体系",IF(OR(J245="国家级立项",J245="省级立项",J245="校级立项"),"立项体系",IF(J245="创业之星","荣誉称号体系","其他")))))</f>
        <v>立项体系</v>
      </c>
      <c r="M245" s="11" t="str">
        <f>IF(J245="","",IF(OR(J245="入围奖",J245="优秀奖"),"是","是"))</f>
        <v>是</v>
      </c>
      <c r="N245" s="17" t="s">
        <v>1006</v>
      </c>
      <c r="O245" s="11"/>
      <c r="P245" s="17" t="s">
        <v>1007</v>
      </c>
      <c r="Q245" s="11"/>
      <c r="R245" s="11"/>
      <c r="S245" s="11"/>
      <c r="T245" s="11"/>
      <c r="U245" s="11"/>
      <c r="V245" s="11"/>
      <c r="W245" s="11"/>
      <c r="X245" s="11"/>
      <c r="Y245" s="11"/>
      <c r="Z245" s="11" t="s">
        <v>117</v>
      </c>
      <c r="AA245" s="11"/>
      <c r="AB245" s="11"/>
      <c r="AC245" s="11"/>
      <c r="AD245" s="22">
        <f ca="1">IF(A245="","",TODAY())</f>
        <v>46211</v>
      </c>
    </row>
    <row r="246" customHeight="1" spans="1:30">
      <c r="A246" s="11" t="s">
        <v>1008</v>
      </c>
      <c r="B246" s="21">
        <v>2023</v>
      </c>
      <c r="C246" s="17" t="s">
        <v>1009</v>
      </c>
      <c r="D246" s="17" t="s">
        <v>5</v>
      </c>
      <c r="E246" s="18" t="s">
        <v>109</v>
      </c>
      <c r="F246" s="18" t="s">
        <v>995</v>
      </c>
      <c r="G246" s="23">
        <v>2023</v>
      </c>
      <c r="H246" s="11" t="s">
        <v>5</v>
      </c>
      <c r="I246" s="11" t="s">
        <v>129</v>
      </c>
      <c r="J246" s="11" t="s">
        <v>130</v>
      </c>
      <c r="K246" s="11" t="str">
        <f>IF(J246="","",IF(OR(J246="金奖",J246="特等奖"),"顶级成果",IF(OR(J246="银奖",J246="一等奖",J246="创业之星"),"高等级成果",IF(OR(J246="铜奖",J246="二等奖"),"中等级成果",IF(OR(J246="三等奖",J246="优秀结项",J246="合格结项"),"一般成果",IF(OR(J246="国家级立项",J246="省级立项",J246="校级立项"),"立项成果","参与成果"))))))</f>
        <v>立项成果</v>
      </c>
      <c r="L246" s="11" t="str">
        <f>IF(J246="","",IF(OR(J246="金奖",J246="银奖",J246="铜奖"),"金银铜体系",IF(OR(J246="特等奖",J246="一等奖",J246="二等奖",J246="三等奖"),"特一二三体系",IF(OR(J246="国家级立项",J246="省级立项",J246="校级立项"),"立项体系",IF(J246="创业之星","荣誉称号体系","其他")))))</f>
        <v>立项体系</v>
      </c>
      <c r="M246" s="11" t="str">
        <f>IF(J246="","",IF(OR(J246="入围奖",J246="优秀奖"),"是","是"))</f>
        <v>是</v>
      </c>
      <c r="N246" s="17" t="s">
        <v>1010</v>
      </c>
      <c r="O246" s="11"/>
      <c r="P246" s="17" t="s">
        <v>1011</v>
      </c>
      <c r="Q246" s="11"/>
      <c r="R246" s="11"/>
      <c r="S246" s="11"/>
      <c r="T246" s="11"/>
      <c r="U246" s="11"/>
      <c r="V246" s="11"/>
      <c r="W246" s="11"/>
      <c r="X246" s="11"/>
      <c r="Y246" s="11"/>
      <c r="Z246" s="11" t="s">
        <v>117</v>
      </c>
      <c r="AA246" s="11"/>
      <c r="AB246" s="11"/>
      <c r="AC246" s="11"/>
      <c r="AD246" s="22">
        <f ca="1">IF(A246="","",TODAY())</f>
        <v>46211</v>
      </c>
    </row>
    <row r="247" customHeight="1" spans="1:30">
      <c r="A247" s="11" t="s">
        <v>1012</v>
      </c>
      <c r="B247" s="21">
        <v>2023</v>
      </c>
      <c r="C247" s="17" t="s">
        <v>1013</v>
      </c>
      <c r="D247" s="17" t="s">
        <v>5</v>
      </c>
      <c r="E247" s="18" t="s">
        <v>109</v>
      </c>
      <c r="F247" s="18" t="s">
        <v>995</v>
      </c>
      <c r="G247" s="23">
        <v>2023</v>
      </c>
      <c r="H247" s="11" t="s">
        <v>5</v>
      </c>
      <c r="I247" s="11" t="s">
        <v>129</v>
      </c>
      <c r="J247" s="11" t="s">
        <v>130</v>
      </c>
      <c r="K247" s="11" t="str">
        <f>IF(J247="","",IF(OR(J247="金奖",J247="特等奖"),"顶级成果",IF(OR(J247="银奖",J247="一等奖",J247="创业之星"),"高等级成果",IF(OR(J247="铜奖",J247="二等奖"),"中等级成果",IF(OR(J247="三等奖",J247="优秀结项",J247="合格结项"),"一般成果",IF(OR(J247="国家级立项",J247="省级立项",J247="校级立项"),"立项成果","参与成果"))))))</f>
        <v>立项成果</v>
      </c>
      <c r="L247" s="11" t="str">
        <f>IF(J247="","",IF(OR(J247="金奖",J247="银奖",J247="铜奖"),"金银铜体系",IF(OR(J247="特等奖",J247="一等奖",J247="二等奖",J247="三等奖"),"特一二三体系",IF(OR(J247="国家级立项",J247="省级立项",J247="校级立项"),"立项体系",IF(J247="创业之星","荣誉称号体系","其他")))))</f>
        <v>立项体系</v>
      </c>
      <c r="M247" s="11" t="str">
        <f>IF(J247="","",IF(OR(J247="入围奖",J247="优秀奖"),"是","是"))</f>
        <v>是</v>
      </c>
      <c r="N247" s="17" t="s">
        <v>853</v>
      </c>
      <c r="O247" s="11"/>
      <c r="P247" s="17" t="s">
        <v>1014</v>
      </c>
      <c r="Q247" s="11"/>
      <c r="R247" s="11"/>
      <c r="S247" s="11"/>
      <c r="T247" s="11"/>
      <c r="U247" s="11"/>
      <c r="V247" s="11"/>
      <c r="W247" s="11" t="s">
        <v>72</v>
      </c>
      <c r="X247" s="11"/>
      <c r="Y247" s="11"/>
      <c r="Z247" s="11" t="s">
        <v>117</v>
      </c>
      <c r="AA247" s="11"/>
      <c r="AB247" s="11"/>
      <c r="AC247" s="11"/>
      <c r="AD247" s="22">
        <f ca="1">IF(A247="","",TODAY())</f>
        <v>46211</v>
      </c>
    </row>
    <row r="248" customHeight="1" spans="1:30">
      <c r="A248" s="11" t="s">
        <v>1015</v>
      </c>
      <c r="B248" s="21">
        <v>2023</v>
      </c>
      <c r="C248" s="17" t="s">
        <v>1016</v>
      </c>
      <c r="D248" s="17" t="s">
        <v>5</v>
      </c>
      <c r="E248" s="18" t="s">
        <v>109</v>
      </c>
      <c r="F248" s="18" t="s">
        <v>995</v>
      </c>
      <c r="G248" s="23">
        <v>2023</v>
      </c>
      <c r="H248" s="11" t="s">
        <v>5</v>
      </c>
      <c r="I248" s="11" t="s">
        <v>129</v>
      </c>
      <c r="J248" s="11" t="s">
        <v>130</v>
      </c>
      <c r="K248" s="11" t="str">
        <f>IF(J248="","",IF(OR(J248="金奖",J248="特等奖"),"顶级成果",IF(OR(J248="银奖",J248="一等奖",J248="创业之星"),"高等级成果",IF(OR(J248="铜奖",J248="二等奖"),"中等级成果",IF(OR(J248="三等奖",J248="优秀结项",J248="合格结项"),"一般成果",IF(OR(J248="国家级立项",J248="省级立项",J248="校级立项"),"立项成果","参与成果"))))))</f>
        <v>立项成果</v>
      </c>
      <c r="L248" s="11" t="str">
        <f>IF(J248="","",IF(OR(J248="金奖",J248="银奖",J248="铜奖"),"金银铜体系",IF(OR(J248="特等奖",J248="一等奖",J248="二等奖",J248="三等奖"),"特一二三体系",IF(OR(J248="国家级立项",J248="省级立项",J248="校级立项"),"立项体系",IF(J248="创业之星","荣誉称号体系","其他")))))</f>
        <v>立项体系</v>
      </c>
      <c r="M248" s="11" t="str">
        <f>IF(J248="","",IF(OR(J248="入围奖",J248="优秀奖"),"是","是"))</f>
        <v>是</v>
      </c>
      <c r="N248" s="17" t="s">
        <v>1017</v>
      </c>
      <c r="O248" s="11"/>
      <c r="P248" s="17" t="s">
        <v>1018</v>
      </c>
      <c r="Q248" s="11"/>
      <c r="R248" s="11"/>
      <c r="S248" s="11"/>
      <c r="T248" s="11"/>
      <c r="U248" s="11"/>
      <c r="V248" s="11"/>
      <c r="W248" s="11"/>
      <c r="X248" s="11"/>
      <c r="Y248" s="11"/>
      <c r="Z248" s="11" t="s">
        <v>117</v>
      </c>
      <c r="AA248" s="11"/>
      <c r="AB248" s="11"/>
      <c r="AC248" s="11"/>
      <c r="AD248" s="22">
        <f ca="1">IF(A248="","",TODAY())</f>
        <v>46211</v>
      </c>
    </row>
    <row r="249" customHeight="1" spans="1:30">
      <c r="A249" s="11" t="s">
        <v>1019</v>
      </c>
      <c r="B249" s="21">
        <v>2023</v>
      </c>
      <c r="C249" s="17" t="s">
        <v>1020</v>
      </c>
      <c r="D249" s="17" t="s">
        <v>5</v>
      </c>
      <c r="E249" s="18" t="s">
        <v>109</v>
      </c>
      <c r="F249" s="18" t="s">
        <v>995</v>
      </c>
      <c r="G249" s="23">
        <v>2023</v>
      </c>
      <c r="H249" s="11" t="s">
        <v>5</v>
      </c>
      <c r="I249" s="11" t="s">
        <v>129</v>
      </c>
      <c r="J249" s="11" t="s">
        <v>130</v>
      </c>
      <c r="K249" s="11" t="str">
        <f>IF(J249="","",IF(OR(J249="金奖",J249="特等奖"),"顶级成果",IF(OR(J249="银奖",J249="一等奖",J249="创业之星"),"高等级成果",IF(OR(J249="铜奖",J249="二等奖"),"中等级成果",IF(OR(J249="三等奖",J249="优秀结项",J249="合格结项"),"一般成果",IF(OR(J249="国家级立项",J249="省级立项",J249="校级立项"),"立项成果","参与成果"))))))</f>
        <v>立项成果</v>
      </c>
      <c r="L249" s="11" t="str">
        <f>IF(J249="","",IF(OR(J249="金奖",J249="银奖",J249="铜奖"),"金银铜体系",IF(OR(J249="特等奖",J249="一等奖",J249="二等奖",J249="三等奖"),"特一二三体系",IF(OR(J249="国家级立项",J249="省级立项",J249="校级立项"),"立项体系",IF(J249="创业之星","荣誉称号体系","其他")))))</f>
        <v>立项体系</v>
      </c>
      <c r="M249" s="11" t="str">
        <f>IF(J249="","",IF(OR(J249="入围奖",J249="优秀奖"),"是","是"))</f>
        <v>是</v>
      </c>
      <c r="N249" s="17" t="s">
        <v>728</v>
      </c>
      <c r="O249" s="11"/>
      <c r="P249" s="17" t="s">
        <v>1021</v>
      </c>
      <c r="Q249" s="11"/>
      <c r="R249" s="11"/>
      <c r="S249" s="11"/>
      <c r="T249" s="11"/>
      <c r="U249" s="11"/>
      <c r="V249" s="11"/>
      <c r="W249" s="11"/>
      <c r="X249" s="11"/>
      <c r="Y249" s="11"/>
      <c r="Z249" s="11" t="s">
        <v>117</v>
      </c>
      <c r="AA249" s="11"/>
      <c r="AB249" s="11"/>
      <c r="AC249" s="11"/>
      <c r="AD249" s="22">
        <f ca="1">IF(A249="","",TODAY())</f>
        <v>46211</v>
      </c>
    </row>
    <row r="250" customHeight="1" spans="1:30">
      <c r="A250" s="11" t="s">
        <v>1022</v>
      </c>
      <c r="B250" s="21">
        <v>2023</v>
      </c>
      <c r="C250" s="17" t="s">
        <v>1023</v>
      </c>
      <c r="D250" s="17" t="s">
        <v>5</v>
      </c>
      <c r="E250" s="18" t="s">
        <v>109</v>
      </c>
      <c r="F250" s="18" t="s">
        <v>995</v>
      </c>
      <c r="G250" s="23">
        <v>2023</v>
      </c>
      <c r="H250" s="11" t="s">
        <v>5</v>
      </c>
      <c r="I250" s="11" t="s">
        <v>68</v>
      </c>
      <c r="J250" s="11" t="s">
        <v>111</v>
      </c>
      <c r="K250" s="11" t="str">
        <f>IF(J250="","",IF(OR(J250="金奖",J250="特等奖"),"顶级成果",IF(OR(J250="银奖",J250="一等奖",J250="创业之星"),"高等级成果",IF(OR(J250="铜奖",J250="二等奖"),"中等级成果",IF(OR(J250="三等奖",J250="优秀结项",J250="合格结项"),"一般成果",IF(OR(J250="国家级立项",J250="省级立项",J250="校级立项"),"立项成果","参与成果"))))))</f>
        <v>立项成果</v>
      </c>
      <c r="L250" s="11" t="str">
        <f>IF(J250="","",IF(OR(J250="金奖",J250="银奖",J250="铜奖"),"金银铜体系",IF(OR(J250="特等奖",J250="一等奖",J250="二等奖",J250="三等奖"),"特一二三体系",IF(OR(J250="国家级立项",J250="省级立项",J250="校级立项"),"立项体系",IF(J250="创业之星","荣誉称号体系","其他")))))</f>
        <v>立项体系</v>
      </c>
      <c r="M250" s="11" t="str">
        <f>IF(J250="","",IF(OR(J250="入围奖",J250="优秀奖"),"是","是"))</f>
        <v>是</v>
      </c>
      <c r="N250" s="17" t="s">
        <v>847</v>
      </c>
      <c r="O250" s="11"/>
      <c r="P250" s="17" t="s">
        <v>1024</v>
      </c>
      <c r="Q250" s="11"/>
      <c r="R250" s="11"/>
      <c r="S250" s="11"/>
      <c r="T250" s="11"/>
      <c r="U250" s="11"/>
      <c r="V250" s="11"/>
      <c r="W250" s="11"/>
      <c r="X250" s="11"/>
      <c r="Y250" s="11"/>
      <c r="Z250" s="11" t="s">
        <v>117</v>
      </c>
      <c r="AA250" s="11"/>
      <c r="AB250" s="11"/>
      <c r="AC250" s="11"/>
      <c r="AD250" s="22">
        <f ca="1">IF(A250="","",TODAY())</f>
        <v>46211</v>
      </c>
    </row>
    <row r="251" customHeight="1" spans="1:30">
      <c r="A251" s="11" t="s">
        <v>1025</v>
      </c>
      <c r="B251" s="21">
        <v>2023</v>
      </c>
      <c r="C251" s="17" t="s">
        <v>1026</v>
      </c>
      <c r="D251" s="17" t="s">
        <v>5</v>
      </c>
      <c r="E251" s="18" t="s">
        <v>109</v>
      </c>
      <c r="F251" s="18" t="s">
        <v>995</v>
      </c>
      <c r="G251" s="23">
        <v>2023</v>
      </c>
      <c r="H251" s="11" t="s">
        <v>5</v>
      </c>
      <c r="I251" s="11" t="s">
        <v>129</v>
      </c>
      <c r="J251" s="11" t="s">
        <v>130</v>
      </c>
      <c r="K251" s="11" t="str">
        <f>IF(J251="","",IF(OR(J251="金奖",J251="特等奖"),"顶级成果",IF(OR(J251="银奖",J251="一等奖",J251="创业之星"),"高等级成果",IF(OR(J251="铜奖",J251="二等奖"),"中等级成果",IF(OR(J251="三等奖",J251="优秀结项",J251="合格结项"),"一般成果",IF(OR(J251="国家级立项",J251="省级立项",J251="校级立项"),"立项成果","参与成果"))))))</f>
        <v>立项成果</v>
      </c>
      <c r="L251" s="11" t="str">
        <f>IF(J251="","",IF(OR(J251="金奖",J251="银奖",J251="铜奖"),"金银铜体系",IF(OR(J251="特等奖",J251="一等奖",J251="二等奖",J251="三等奖"),"特一二三体系",IF(OR(J251="国家级立项",J251="省级立项",J251="校级立项"),"立项体系",IF(J251="创业之星","荣誉称号体系","其他")))))</f>
        <v>立项体系</v>
      </c>
      <c r="M251" s="11" t="str">
        <f>IF(J251="","",IF(OR(J251="入围奖",J251="优秀奖"),"是","是"))</f>
        <v>是</v>
      </c>
      <c r="N251" s="17" t="s">
        <v>1027</v>
      </c>
      <c r="O251" s="11"/>
      <c r="P251" s="24" t="s">
        <v>1028</v>
      </c>
      <c r="Q251" s="11"/>
      <c r="R251" s="11"/>
      <c r="S251" s="11"/>
      <c r="T251" s="11"/>
      <c r="U251" s="11"/>
      <c r="V251" s="11"/>
      <c r="W251" s="11"/>
      <c r="X251" s="11"/>
      <c r="Y251" s="11"/>
      <c r="Z251" s="11" t="s">
        <v>117</v>
      </c>
      <c r="AA251" s="11"/>
      <c r="AB251" s="11"/>
      <c r="AC251" s="11"/>
      <c r="AD251" s="22">
        <f ca="1">IF(A251="","",TODAY())</f>
        <v>46211</v>
      </c>
    </row>
    <row r="252" customHeight="1" spans="1:30">
      <c r="A252" s="11" t="s">
        <v>1029</v>
      </c>
      <c r="B252" s="21">
        <v>2023</v>
      </c>
      <c r="C252" s="17" t="s">
        <v>1030</v>
      </c>
      <c r="D252" s="17" t="s">
        <v>5</v>
      </c>
      <c r="E252" s="18" t="s">
        <v>109</v>
      </c>
      <c r="F252" s="18" t="s">
        <v>995</v>
      </c>
      <c r="G252" s="23">
        <v>2023</v>
      </c>
      <c r="H252" s="11" t="s">
        <v>5</v>
      </c>
      <c r="I252" s="11" t="s">
        <v>129</v>
      </c>
      <c r="J252" s="11" t="s">
        <v>130</v>
      </c>
      <c r="K252" s="11" t="str">
        <f>IF(J252="","",IF(OR(J252="金奖",J252="特等奖"),"顶级成果",IF(OR(J252="银奖",J252="一等奖",J252="创业之星"),"高等级成果",IF(OR(J252="铜奖",J252="二等奖"),"中等级成果",IF(OR(J252="三等奖",J252="优秀结项",J252="合格结项"),"一般成果",IF(OR(J252="国家级立项",J252="省级立项",J252="校级立项"),"立项成果","参与成果"))))))</f>
        <v>立项成果</v>
      </c>
      <c r="L252" s="11" t="str">
        <f>IF(J252="","",IF(OR(J252="金奖",J252="银奖",J252="铜奖"),"金银铜体系",IF(OR(J252="特等奖",J252="一等奖",J252="二等奖",J252="三等奖"),"特一二三体系",IF(OR(J252="国家级立项",J252="省级立项",J252="校级立项"),"立项体系",IF(J252="创业之星","荣誉称号体系","其他")))))</f>
        <v>立项体系</v>
      </c>
      <c r="M252" s="11" t="str">
        <f>IF(J252="","",IF(OR(J252="入围奖",J252="优秀奖"),"是","是"))</f>
        <v>是</v>
      </c>
      <c r="N252" s="17" t="s">
        <v>1031</v>
      </c>
      <c r="O252" s="11"/>
      <c r="P252" s="17" t="s">
        <v>1032</v>
      </c>
      <c r="Q252" s="11"/>
      <c r="R252" s="11"/>
      <c r="S252" s="11"/>
      <c r="T252" s="11"/>
      <c r="U252" s="11"/>
      <c r="V252" s="11"/>
      <c r="W252" s="11" t="s">
        <v>72</v>
      </c>
      <c r="X252" s="11"/>
      <c r="Y252" s="11"/>
      <c r="Z252" s="11" t="s">
        <v>117</v>
      </c>
      <c r="AA252" s="11"/>
      <c r="AB252" s="11"/>
      <c r="AC252" s="11"/>
      <c r="AD252" s="22">
        <f ca="1">IF(A252="","",TODAY())</f>
        <v>46211</v>
      </c>
    </row>
    <row r="253" customHeight="1" spans="1:30">
      <c r="A253" s="11" t="s">
        <v>1033</v>
      </c>
      <c r="B253" s="21">
        <v>2023</v>
      </c>
      <c r="C253" s="17" t="s">
        <v>1034</v>
      </c>
      <c r="D253" s="17" t="s">
        <v>5</v>
      </c>
      <c r="E253" s="18" t="s">
        <v>109</v>
      </c>
      <c r="F253" s="18" t="s">
        <v>995</v>
      </c>
      <c r="G253" s="23">
        <v>2023</v>
      </c>
      <c r="H253" s="11" t="s">
        <v>5</v>
      </c>
      <c r="I253" s="11" t="s">
        <v>129</v>
      </c>
      <c r="J253" s="11" t="s">
        <v>130</v>
      </c>
      <c r="K253" s="11" t="str">
        <f>IF(J253="","",IF(OR(J253="金奖",J253="特等奖"),"顶级成果",IF(OR(J253="银奖",J253="一等奖",J253="创业之星"),"高等级成果",IF(OR(J253="铜奖",J253="二等奖"),"中等级成果",IF(OR(J253="三等奖",J253="优秀结项",J253="合格结项"),"一般成果",IF(OR(J253="国家级立项",J253="省级立项",J253="校级立项"),"立项成果","参与成果"))))))</f>
        <v>立项成果</v>
      </c>
      <c r="L253" s="11" t="str">
        <f>IF(J253="","",IF(OR(J253="金奖",J253="银奖",J253="铜奖"),"金银铜体系",IF(OR(J253="特等奖",J253="一等奖",J253="二等奖",J253="三等奖"),"特一二三体系",IF(OR(J253="国家级立项",J253="省级立项",J253="校级立项"),"立项体系",IF(J253="创业之星","荣誉称号体系","其他")))))</f>
        <v>立项体系</v>
      </c>
      <c r="M253" s="11" t="str">
        <f>IF(J253="","",IF(OR(J253="入围奖",J253="优秀奖"),"是","是"))</f>
        <v>是</v>
      </c>
      <c r="N253" s="17" t="s">
        <v>1035</v>
      </c>
      <c r="O253" s="11"/>
      <c r="P253" s="17" t="s">
        <v>1036</v>
      </c>
      <c r="Q253" s="11"/>
      <c r="R253" s="11"/>
      <c r="S253" s="11"/>
      <c r="T253" s="11"/>
      <c r="U253" s="11"/>
      <c r="V253" s="11"/>
      <c r="W253" s="11"/>
      <c r="X253" s="11"/>
      <c r="Y253" s="11"/>
      <c r="Z253" s="11" t="s">
        <v>117</v>
      </c>
      <c r="AA253" s="11"/>
      <c r="AB253" s="11"/>
      <c r="AC253" s="11"/>
      <c r="AD253" s="22">
        <f ca="1">IF(A253="","",TODAY())</f>
        <v>46211</v>
      </c>
    </row>
    <row r="254" customHeight="1" spans="1:30">
      <c r="A254" s="11" t="s">
        <v>1037</v>
      </c>
      <c r="B254" s="21">
        <v>2023</v>
      </c>
      <c r="C254" s="17" t="s">
        <v>1038</v>
      </c>
      <c r="D254" s="17" t="s">
        <v>5</v>
      </c>
      <c r="E254" s="18" t="s">
        <v>109</v>
      </c>
      <c r="F254" s="18" t="s">
        <v>995</v>
      </c>
      <c r="G254" s="23">
        <v>2023</v>
      </c>
      <c r="H254" s="11" t="s">
        <v>5</v>
      </c>
      <c r="I254" s="11" t="s">
        <v>129</v>
      </c>
      <c r="J254" s="11" t="s">
        <v>130</v>
      </c>
      <c r="K254" s="11" t="str">
        <f>IF(J254="","",IF(OR(J254="金奖",J254="特等奖"),"顶级成果",IF(OR(J254="银奖",J254="一等奖",J254="创业之星"),"高等级成果",IF(OR(J254="铜奖",J254="二等奖"),"中等级成果",IF(OR(J254="三等奖",J254="优秀结项",J254="合格结项"),"一般成果",IF(OR(J254="国家级立项",J254="省级立项",J254="校级立项"),"立项成果","参与成果"))))))</f>
        <v>立项成果</v>
      </c>
      <c r="L254" s="11" t="str">
        <f>IF(J254="","",IF(OR(J254="金奖",J254="银奖",J254="铜奖"),"金银铜体系",IF(OR(J254="特等奖",J254="一等奖",J254="二等奖",J254="三等奖"),"特一二三体系",IF(OR(J254="国家级立项",J254="省级立项",J254="校级立项"),"立项体系",IF(J254="创业之星","荣誉称号体系","其他")))))</f>
        <v>立项体系</v>
      </c>
      <c r="M254" s="11" t="str">
        <f>IF(J254="","",IF(OR(J254="入围奖",J254="优秀奖"),"是","是"))</f>
        <v>是</v>
      </c>
      <c r="N254" s="17" t="s">
        <v>858</v>
      </c>
      <c r="O254" s="11"/>
      <c r="P254" s="17" t="s">
        <v>1039</v>
      </c>
      <c r="Q254" s="11"/>
      <c r="R254" s="11"/>
      <c r="S254" s="11"/>
      <c r="T254" s="11"/>
      <c r="U254" s="11"/>
      <c r="V254" s="11"/>
      <c r="W254" s="11"/>
      <c r="X254" s="11"/>
      <c r="Y254" s="11"/>
      <c r="Z254" s="11" t="s">
        <v>117</v>
      </c>
      <c r="AA254" s="11"/>
      <c r="AB254" s="11"/>
      <c r="AC254" s="11"/>
      <c r="AD254" s="22">
        <f ca="1">IF(A254="","",TODAY())</f>
        <v>46211</v>
      </c>
    </row>
    <row r="255" customHeight="1" spans="1:30">
      <c r="A255" s="11" t="s">
        <v>1040</v>
      </c>
      <c r="B255" s="21">
        <v>2023</v>
      </c>
      <c r="C255" s="17" t="s">
        <v>1041</v>
      </c>
      <c r="D255" s="17" t="s">
        <v>5</v>
      </c>
      <c r="E255" s="18" t="s">
        <v>109</v>
      </c>
      <c r="F255" s="18" t="s">
        <v>995</v>
      </c>
      <c r="G255" s="23">
        <v>2023</v>
      </c>
      <c r="H255" s="11" t="s">
        <v>5</v>
      </c>
      <c r="I255" s="11" t="s">
        <v>129</v>
      </c>
      <c r="J255" s="11" t="s">
        <v>130</v>
      </c>
      <c r="K255" s="11" t="str">
        <f>IF(J255="","",IF(OR(J255="金奖",J255="特等奖"),"顶级成果",IF(OR(J255="银奖",J255="一等奖",J255="创业之星"),"高等级成果",IF(OR(J255="铜奖",J255="二等奖"),"中等级成果",IF(OR(J255="三等奖",J255="优秀结项",J255="合格结项"),"一般成果",IF(OR(J255="国家级立项",J255="省级立项",J255="校级立项"),"立项成果","参与成果"))))))</f>
        <v>立项成果</v>
      </c>
      <c r="L255" s="11" t="str">
        <f>IF(J255="","",IF(OR(J255="金奖",J255="银奖",J255="铜奖"),"金银铜体系",IF(OR(J255="特等奖",J255="一等奖",J255="二等奖",J255="三等奖"),"特一二三体系",IF(OR(J255="国家级立项",J255="省级立项",J255="校级立项"),"立项体系",IF(J255="创业之星","荣誉称号体系","其他")))))</f>
        <v>立项体系</v>
      </c>
      <c r="M255" s="11" t="str">
        <f>IF(J255="","",IF(OR(J255="入围奖",J255="优秀奖"),"是","是"))</f>
        <v>是</v>
      </c>
      <c r="N255" s="17" t="s">
        <v>1042</v>
      </c>
      <c r="O255" s="11"/>
      <c r="P255" s="17" t="s">
        <v>1043</v>
      </c>
      <c r="Q255" s="11"/>
      <c r="R255" s="11"/>
      <c r="S255" s="11"/>
      <c r="T255" s="11"/>
      <c r="U255" s="11"/>
      <c r="V255" s="11"/>
      <c r="W255" s="11"/>
      <c r="X255" s="11"/>
      <c r="Y255" s="11"/>
      <c r="Z255" s="11" t="s">
        <v>117</v>
      </c>
      <c r="AA255" s="11"/>
      <c r="AB255" s="11"/>
      <c r="AC255" s="11"/>
      <c r="AD255" s="22">
        <f ca="1">IF(A255="","",TODAY())</f>
        <v>46211</v>
      </c>
    </row>
    <row r="256" customHeight="1" spans="1:30">
      <c r="A256" s="11" t="s">
        <v>1044</v>
      </c>
      <c r="B256" s="21">
        <v>2023</v>
      </c>
      <c r="C256" s="17" t="s">
        <v>1045</v>
      </c>
      <c r="D256" s="17" t="s">
        <v>5</v>
      </c>
      <c r="E256" s="18" t="s">
        <v>109</v>
      </c>
      <c r="F256" s="18" t="s">
        <v>995</v>
      </c>
      <c r="G256" s="23">
        <v>2023</v>
      </c>
      <c r="H256" s="11" t="s">
        <v>5</v>
      </c>
      <c r="I256" s="11" t="s">
        <v>129</v>
      </c>
      <c r="J256" s="11" t="s">
        <v>130</v>
      </c>
      <c r="K256" s="11" t="str">
        <f>IF(J256="","",IF(OR(J256="金奖",J256="特等奖"),"顶级成果",IF(OR(J256="银奖",J256="一等奖",J256="创业之星"),"高等级成果",IF(OR(J256="铜奖",J256="二等奖"),"中等级成果",IF(OR(J256="三等奖",J256="优秀结项",J256="合格结项"),"一般成果",IF(OR(J256="国家级立项",J256="省级立项",J256="校级立项"),"立项成果","参与成果"))))))</f>
        <v>立项成果</v>
      </c>
      <c r="L256" s="11" t="str">
        <f>IF(J256="","",IF(OR(J256="金奖",J256="银奖",J256="铜奖"),"金银铜体系",IF(OR(J256="特等奖",J256="一等奖",J256="二等奖",J256="三等奖"),"特一二三体系",IF(OR(J256="国家级立项",J256="省级立项",J256="校级立项"),"立项体系",IF(J256="创业之星","荣誉称号体系","其他")))))</f>
        <v>立项体系</v>
      </c>
      <c r="M256" s="11" t="str">
        <f>IF(J256="","",IF(OR(J256="入围奖",J256="优秀奖"),"是","是"))</f>
        <v>是</v>
      </c>
      <c r="N256" s="17" t="s">
        <v>1046</v>
      </c>
      <c r="O256" s="11"/>
      <c r="P256" s="17" t="s">
        <v>1047</v>
      </c>
      <c r="Q256" s="11"/>
      <c r="R256" s="11"/>
      <c r="S256" s="11"/>
      <c r="T256" s="11"/>
      <c r="U256" s="11"/>
      <c r="V256" s="11"/>
      <c r="W256" s="11"/>
      <c r="X256" s="11"/>
      <c r="Y256" s="11"/>
      <c r="Z256" s="11" t="s">
        <v>117</v>
      </c>
      <c r="AA256" s="11"/>
      <c r="AB256" s="11"/>
      <c r="AC256" s="11"/>
      <c r="AD256" s="22">
        <f ca="1">IF(A256="","",TODAY())</f>
        <v>46211</v>
      </c>
    </row>
    <row r="257" customHeight="1" spans="1:30">
      <c r="A257" s="11" t="s">
        <v>1048</v>
      </c>
      <c r="B257" s="21">
        <v>2023</v>
      </c>
      <c r="C257" s="17" t="s">
        <v>1049</v>
      </c>
      <c r="D257" s="17" t="s">
        <v>5</v>
      </c>
      <c r="E257" s="18" t="s">
        <v>109</v>
      </c>
      <c r="F257" s="18" t="s">
        <v>995</v>
      </c>
      <c r="G257" s="23">
        <v>2023</v>
      </c>
      <c r="H257" s="11" t="s">
        <v>5</v>
      </c>
      <c r="I257" s="11" t="s">
        <v>129</v>
      </c>
      <c r="J257" s="11" t="s">
        <v>130</v>
      </c>
      <c r="K257" s="11" t="str">
        <f>IF(J257="","",IF(OR(J257="金奖",J257="特等奖"),"顶级成果",IF(OR(J257="银奖",J257="一等奖",J257="创业之星"),"高等级成果",IF(OR(J257="铜奖",J257="二等奖"),"中等级成果",IF(OR(J257="三等奖",J257="优秀结项",J257="合格结项"),"一般成果",IF(OR(J257="国家级立项",J257="省级立项",J257="校级立项"),"立项成果","参与成果"))))))</f>
        <v>立项成果</v>
      </c>
      <c r="L257" s="11" t="str">
        <f>IF(J257="","",IF(OR(J257="金奖",J257="银奖",J257="铜奖"),"金银铜体系",IF(OR(J257="特等奖",J257="一等奖",J257="二等奖",J257="三等奖"),"特一二三体系",IF(OR(J257="国家级立项",J257="省级立项",J257="校级立项"),"立项体系",IF(J257="创业之星","荣誉称号体系","其他")))))</f>
        <v>立项体系</v>
      </c>
      <c r="M257" s="11" t="str">
        <f>IF(J257="","",IF(OR(J257="入围奖",J257="优秀奖"),"是","是"))</f>
        <v>是</v>
      </c>
      <c r="N257" s="17" t="s">
        <v>1050</v>
      </c>
      <c r="O257" s="11"/>
      <c r="P257" s="17" t="s">
        <v>1051</v>
      </c>
      <c r="Q257" s="11"/>
      <c r="R257" s="11"/>
      <c r="S257" s="11"/>
      <c r="T257" s="11"/>
      <c r="U257" s="11"/>
      <c r="V257" s="11"/>
      <c r="W257" s="11"/>
      <c r="X257" s="11"/>
      <c r="Y257" s="11"/>
      <c r="Z257" s="11" t="s">
        <v>117</v>
      </c>
      <c r="AA257" s="11"/>
      <c r="AB257" s="11"/>
      <c r="AC257" s="11"/>
      <c r="AD257" s="22">
        <f ca="1">IF(A257="","",TODAY())</f>
        <v>46211</v>
      </c>
    </row>
    <row r="258" customHeight="1" spans="1:30">
      <c r="A258" s="11" t="s">
        <v>1052</v>
      </c>
      <c r="B258" s="21">
        <v>2023</v>
      </c>
      <c r="C258" s="17" t="s">
        <v>1053</v>
      </c>
      <c r="D258" s="17" t="s">
        <v>5</v>
      </c>
      <c r="E258" s="18" t="s">
        <v>109</v>
      </c>
      <c r="F258" s="18" t="s">
        <v>995</v>
      </c>
      <c r="G258" s="23">
        <v>2023</v>
      </c>
      <c r="H258" s="11" t="s">
        <v>5</v>
      </c>
      <c r="I258" s="11" t="s">
        <v>129</v>
      </c>
      <c r="J258" s="11" t="s">
        <v>130</v>
      </c>
      <c r="K258" s="11" t="str">
        <f>IF(J258="","",IF(OR(J258="金奖",J258="特等奖"),"顶级成果",IF(OR(J258="银奖",J258="一等奖",J258="创业之星"),"高等级成果",IF(OR(J258="铜奖",J258="二等奖"),"中等级成果",IF(OR(J258="三等奖",J258="优秀结项",J258="合格结项"),"一般成果",IF(OR(J258="国家级立项",J258="省级立项",J258="校级立项"),"立项成果","参与成果"))))))</f>
        <v>立项成果</v>
      </c>
      <c r="L258" s="11" t="str">
        <f>IF(J258="","",IF(OR(J258="金奖",J258="银奖",J258="铜奖"),"金银铜体系",IF(OR(J258="特等奖",J258="一等奖",J258="二等奖",J258="三等奖"),"特一二三体系",IF(OR(J258="国家级立项",J258="省级立项",J258="校级立项"),"立项体系",IF(J258="创业之星","荣誉称号体系","其他")))))</f>
        <v>立项体系</v>
      </c>
      <c r="M258" s="11" t="str">
        <f>IF(J258="","",IF(OR(J258="入围奖",J258="优秀奖"),"是","是"))</f>
        <v>是</v>
      </c>
      <c r="N258" s="17" t="s">
        <v>1054</v>
      </c>
      <c r="O258" s="11"/>
      <c r="P258" s="17" t="s">
        <v>1055</v>
      </c>
      <c r="Q258" s="11"/>
      <c r="R258" s="11"/>
      <c r="S258" s="11"/>
      <c r="T258" s="11"/>
      <c r="U258" s="11"/>
      <c r="V258" s="11"/>
      <c r="W258" s="11"/>
      <c r="X258" s="11"/>
      <c r="Y258" s="11"/>
      <c r="Z258" s="11" t="s">
        <v>117</v>
      </c>
      <c r="AA258" s="11"/>
      <c r="AB258" s="11"/>
      <c r="AC258" s="11"/>
      <c r="AD258" s="22">
        <f ca="1">IF(A258="","",TODAY())</f>
        <v>46211</v>
      </c>
    </row>
    <row r="259" customHeight="1" spans="1:30">
      <c r="A259" s="11" t="s">
        <v>1056</v>
      </c>
      <c r="B259" s="21">
        <v>2023</v>
      </c>
      <c r="C259" s="17" t="s">
        <v>1057</v>
      </c>
      <c r="D259" s="17" t="s">
        <v>5</v>
      </c>
      <c r="E259" s="18" t="s">
        <v>109</v>
      </c>
      <c r="F259" s="18" t="s">
        <v>995</v>
      </c>
      <c r="G259" s="23">
        <v>2023</v>
      </c>
      <c r="H259" s="11" t="s">
        <v>5</v>
      </c>
      <c r="I259" s="11" t="s">
        <v>129</v>
      </c>
      <c r="J259" s="11" t="s">
        <v>130</v>
      </c>
      <c r="K259" s="11" t="str">
        <f>IF(J259="","",IF(OR(J259="金奖",J259="特等奖"),"顶级成果",IF(OR(J259="银奖",J259="一等奖",J259="创业之星"),"高等级成果",IF(OR(J259="铜奖",J259="二等奖"),"中等级成果",IF(OR(J259="三等奖",J259="优秀结项",J259="合格结项"),"一般成果",IF(OR(J259="国家级立项",J259="省级立项",J259="校级立项"),"立项成果","参与成果"))))))</f>
        <v>立项成果</v>
      </c>
      <c r="L259" s="11" t="str">
        <f>IF(J259="","",IF(OR(J259="金奖",J259="银奖",J259="铜奖"),"金银铜体系",IF(OR(J259="特等奖",J259="一等奖",J259="二等奖",J259="三等奖"),"特一二三体系",IF(OR(J259="国家级立项",J259="省级立项",J259="校级立项"),"立项体系",IF(J259="创业之星","荣誉称号体系","其他")))))</f>
        <v>立项体系</v>
      </c>
      <c r="M259" s="11" t="str">
        <f>IF(J259="","",IF(OR(J259="入围奖",J259="优秀奖"),"是","是"))</f>
        <v>是</v>
      </c>
      <c r="N259" s="17" t="s">
        <v>1058</v>
      </c>
      <c r="O259" s="11"/>
      <c r="P259" s="24" t="s">
        <v>1059</v>
      </c>
      <c r="Q259" s="11"/>
      <c r="R259" s="11"/>
      <c r="S259" s="11"/>
      <c r="T259" s="11"/>
      <c r="U259" s="11"/>
      <c r="V259" s="11"/>
      <c r="W259" s="11"/>
      <c r="X259" s="11"/>
      <c r="Y259" s="11"/>
      <c r="Z259" s="11" t="s">
        <v>117</v>
      </c>
      <c r="AA259" s="11"/>
      <c r="AB259" s="11"/>
      <c r="AC259" s="11"/>
      <c r="AD259" s="22">
        <f ca="1">IF(A259="","",TODAY())</f>
        <v>46211</v>
      </c>
    </row>
    <row r="260" customHeight="1" spans="1:30">
      <c r="A260" s="11" t="s">
        <v>1060</v>
      </c>
      <c r="B260" s="21">
        <v>2023</v>
      </c>
      <c r="C260" s="17" t="s">
        <v>1061</v>
      </c>
      <c r="D260" s="17" t="s">
        <v>5</v>
      </c>
      <c r="E260" s="18" t="s">
        <v>109</v>
      </c>
      <c r="F260" s="18" t="s">
        <v>995</v>
      </c>
      <c r="G260" s="23">
        <v>2023</v>
      </c>
      <c r="H260" s="11" t="s">
        <v>5</v>
      </c>
      <c r="I260" s="11" t="s">
        <v>129</v>
      </c>
      <c r="J260" s="11" t="s">
        <v>130</v>
      </c>
      <c r="K260" s="11" t="str">
        <f>IF(J260="","",IF(OR(J260="金奖",J260="特等奖"),"顶级成果",IF(OR(J260="银奖",J260="一等奖",J260="创业之星"),"高等级成果",IF(OR(J260="铜奖",J260="二等奖"),"中等级成果",IF(OR(J260="三等奖",J260="优秀结项",J260="合格结项"),"一般成果",IF(OR(J260="国家级立项",J260="省级立项",J260="校级立项"),"立项成果","参与成果"))))))</f>
        <v>立项成果</v>
      </c>
      <c r="L260" s="11" t="str">
        <f>IF(J260="","",IF(OR(J260="金奖",J260="银奖",J260="铜奖"),"金银铜体系",IF(OR(J260="特等奖",J260="一等奖",J260="二等奖",J260="三等奖"),"特一二三体系",IF(OR(J260="国家级立项",J260="省级立项",J260="校级立项"),"立项体系",IF(J260="创业之星","荣誉称号体系","其他")))))</f>
        <v>立项体系</v>
      </c>
      <c r="M260" s="11" t="str">
        <f>IF(J260="","",IF(OR(J260="入围奖",J260="优秀奖"),"是","是"))</f>
        <v>是</v>
      </c>
      <c r="N260" s="17" t="s">
        <v>1062</v>
      </c>
      <c r="O260" s="11"/>
      <c r="P260" s="17" t="s">
        <v>1063</v>
      </c>
      <c r="Q260" s="11"/>
      <c r="R260" s="11"/>
      <c r="S260" s="11"/>
      <c r="T260" s="11"/>
      <c r="U260" s="11"/>
      <c r="V260" s="11"/>
      <c r="W260" s="11"/>
      <c r="X260" s="11"/>
      <c r="Y260" s="11"/>
      <c r="Z260" s="11" t="s">
        <v>117</v>
      </c>
      <c r="AA260" s="11"/>
      <c r="AB260" s="11"/>
      <c r="AC260" s="11"/>
      <c r="AD260" s="22">
        <f ca="1">IF(A260="","",TODAY())</f>
        <v>46211</v>
      </c>
    </row>
    <row r="261" customHeight="1" spans="1:30">
      <c r="A261" s="11" t="s">
        <v>1064</v>
      </c>
      <c r="B261" s="21">
        <v>2023</v>
      </c>
      <c r="C261" s="17" t="s">
        <v>1065</v>
      </c>
      <c r="D261" s="17" t="s">
        <v>5</v>
      </c>
      <c r="E261" s="18" t="s">
        <v>109</v>
      </c>
      <c r="F261" s="18" t="s">
        <v>995</v>
      </c>
      <c r="G261" s="23">
        <v>2023</v>
      </c>
      <c r="H261" s="11" t="s">
        <v>5</v>
      </c>
      <c r="I261" s="11" t="s">
        <v>129</v>
      </c>
      <c r="J261" s="11" t="s">
        <v>130</v>
      </c>
      <c r="K261" s="11" t="str">
        <f>IF(J261="","",IF(OR(J261="金奖",J261="特等奖"),"顶级成果",IF(OR(J261="银奖",J261="一等奖",J261="创业之星"),"高等级成果",IF(OR(J261="铜奖",J261="二等奖"),"中等级成果",IF(OR(J261="三等奖",J261="优秀结项",J261="合格结项"),"一般成果",IF(OR(J261="国家级立项",J261="省级立项",J261="校级立项"),"立项成果","参与成果"))))))</f>
        <v>立项成果</v>
      </c>
      <c r="L261" s="11" t="str">
        <f>IF(J261="","",IF(OR(J261="金奖",J261="银奖",J261="铜奖"),"金银铜体系",IF(OR(J261="特等奖",J261="一等奖",J261="二等奖",J261="三等奖"),"特一二三体系",IF(OR(J261="国家级立项",J261="省级立项",J261="校级立项"),"立项体系",IF(J261="创业之星","荣誉称号体系","其他")))))</f>
        <v>立项体系</v>
      </c>
      <c r="M261" s="11" t="str">
        <f>IF(J261="","",IF(OR(J261="入围奖",J261="优秀奖"),"是","是"))</f>
        <v>是</v>
      </c>
      <c r="N261" s="17" t="s">
        <v>795</v>
      </c>
      <c r="O261" s="11"/>
      <c r="P261" s="17" t="s">
        <v>1066</v>
      </c>
      <c r="Q261" s="11"/>
      <c r="R261" s="11"/>
      <c r="S261" s="11"/>
      <c r="T261" s="11"/>
      <c r="U261" s="11"/>
      <c r="V261" s="11"/>
      <c r="W261" s="11"/>
      <c r="X261" s="11"/>
      <c r="Y261" s="11"/>
      <c r="Z261" s="11" t="s">
        <v>117</v>
      </c>
      <c r="AA261" s="11"/>
      <c r="AB261" s="11"/>
      <c r="AC261" s="11"/>
      <c r="AD261" s="22">
        <f ca="1">IF(A261="","",TODAY())</f>
        <v>46211</v>
      </c>
    </row>
    <row r="262" customHeight="1" spans="1:30">
      <c r="A262" s="11" t="s">
        <v>1067</v>
      </c>
      <c r="B262" s="21">
        <v>2023</v>
      </c>
      <c r="C262" s="17" t="s">
        <v>1068</v>
      </c>
      <c r="D262" s="17" t="s">
        <v>5</v>
      </c>
      <c r="E262" s="18" t="s">
        <v>109</v>
      </c>
      <c r="F262" s="18" t="s">
        <v>995</v>
      </c>
      <c r="G262" s="23">
        <v>2023</v>
      </c>
      <c r="H262" s="11" t="s">
        <v>5</v>
      </c>
      <c r="I262" s="11" t="s">
        <v>129</v>
      </c>
      <c r="J262" s="11" t="s">
        <v>130</v>
      </c>
      <c r="K262" s="11" t="str">
        <f>IF(J262="","",IF(OR(J262="金奖",J262="特等奖"),"顶级成果",IF(OR(J262="银奖",J262="一等奖",J262="创业之星"),"高等级成果",IF(OR(J262="铜奖",J262="二等奖"),"中等级成果",IF(OR(J262="三等奖",J262="优秀结项",J262="合格结项"),"一般成果",IF(OR(J262="国家级立项",J262="省级立项",J262="校级立项"),"立项成果","参与成果"))))))</f>
        <v>立项成果</v>
      </c>
      <c r="L262" s="11" t="str">
        <f>IF(J262="","",IF(OR(J262="金奖",J262="银奖",J262="铜奖"),"金银铜体系",IF(OR(J262="特等奖",J262="一等奖",J262="二等奖",J262="三等奖"),"特一二三体系",IF(OR(J262="国家级立项",J262="省级立项",J262="校级立项"),"立项体系",IF(J262="创业之星","荣誉称号体系","其他")))))</f>
        <v>立项体系</v>
      </c>
      <c r="M262" s="11" t="str">
        <f>IF(J262="","",IF(OR(J262="入围奖",J262="优秀奖"),"是","是"))</f>
        <v>是</v>
      </c>
      <c r="N262" s="17" t="s">
        <v>1069</v>
      </c>
      <c r="O262" s="11"/>
      <c r="P262" s="17" t="s">
        <v>1070</v>
      </c>
      <c r="Q262" s="11"/>
      <c r="R262" s="11"/>
      <c r="S262" s="11"/>
      <c r="T262" s="11"/>
      <c r="U262" s="11"/>
      <c r="V262" s="11"/>
      <c r="W262" s="11"/>
      <c r="X262" s="11"/>
      <c r="Y262" s="11"/>
      <c r="Z262" s="11" t="s">
        <v>117</v>
      </c>
      <c r="AA262" s="11"/>
      <c r="AB262" s="11"/>
      <c r="AC262" s="11"/>
      <c r="AD262" s="22">
        <f ca="1">IF(A262="","",TODAY())</f>
        <v>46211</v>
      </c>
    </row>
    <row r="263" customHeight="1" spans="1:30">
      <c r="A263" s="11" t="s">
        <v>1071</v>
      </c>
      <c r="B263" s="21">
        <v>2023</v>
      </c>
      <c r="C263" s="17" t="s">
        <v>1072</v>
      </c>
      <c r="D263" s="17" t="s">
        <v>5</v>
      </c>
      <c r="E263" s="18" t="s">
        <v>109</v>
      </c>
      <c r="F263" s="18" t="s">
        <v>995</v>
      </c>
      <c r="G263" s="23">
        <v>2023</v>
      </c>
      <c r="H263" s="11" t="s">
        <v>5</v>
      </c>
      <c r="I263" s="11" t="s">
        <v>129</v>
      </c>
      <c r="J263" s="11" t="s">
        <v>130</v>
      </c>
      <c r="K263" s="11" t="str">
        <f>IF(J263="","",IF(OR(J263="金奖",J263="特等奖"),"顶级成果",IF(OR(J263="银奖",J263="一等奖",J263="创业之星"),"高等级成果",IF(OR(J263="铜奖",J263="二等奖"),"中等级成果",IF(OR(J263="三等奖",J263="优秀结项",J263="合格结项"),"一般成果",IF(OR(J263="国家级立项",J263="省级立项",J263="校级立项"),"立项成果","参与成果"))))))</f>
        <v>立项成果</v>
      </c>
      <c r="L263" s="11" t="str">
        <f>IF(J263="","",IF(OR(J263="金奖",J263="银奖",J263="铜奖"),"金银铜体系",IF(OR(J263="特等奖",J263="一等奖",J263="二等奖",J263="三等奖"),"特一二三体系",IF(OR(J263="国家级立项",J263="省级立项",J263="校级立项"),"立项体系",IF(J263="创业之星","荣誉称号体系","其他")))))</f>
        <v>立项体系</v>
      </c>
      <c r="M263" s="11" t="str">
        <f>IF(J263="","",IF(OR(J263="入围奖",J263="优秀奖"),"是","是"))</f>
        <v>是</v>
      </c>
      <c r="N263" s="17" t="s">
        <v>756</v>
      </c>
      <c r="O263" s="11"/>
      <c r="P263" s="17" t="s">
        <v>1073</v>
      </c>
      <c r="Q263" s="11"/>
      <c r="R263" s="11"/>
      <c r="S263" s="11"/>
      <c r="T263" s="11"/>
      <c r="U263" s="11"/>
      <c r="V263" s="11"/>
      <c r="W263" s="11"/>
      <c r="X263" s="11"/>
      <c r="Y263" s="11"/>
      <c r="Z263" s="11" t="s">
        <v>117</v>
      </c>
      <c r="AA263" s="11"/>
      <c r="AB263" s="11"/>
      <c r="AC263" s="11"/>
      <c r="AD263" s="22">
        <f ca="1">IF(A263="","",TODAY())</f>
        <v>46211</v>
      </c>
    </row>
    <row r="264" customHeight="1" spans="1:30">
      <c r="A264" s="11" t="s">
        <v>1074</v>
      </c>
      <c r="B264" s="21">
        <v>2023</v>
      </c>
      <c r="C264" s="17" t="s">
        <v>1075</v>
      </c>
      <c r="D264" s="17" t="s">
        <v>5</v>
      </c>
      <c r="E264" s="18" t="s">
        <v>109</v>
      </c>
      <c r="F264" s="18" t="s">
        <v>995</v>
      </c>
      <c r="G264" s="23">
        <v>2023</v>
      </c>
      <c r="H264" s="11" t="s">
        <v>5</v>
      </c>
      <c r="I264" s="11" t="s">
        <v>129</v>
      </c>
      <c r="J264" s="11" t="s">
        <v>130</v>
      </c>
      <c r="K264" s="11" t="str">
        <f>IF(J264="","",IF(OR(J264="金奖",J264="特等奖"),"顶级成果",IF(OR(J264="银奖",J264="一等奖",J264="创业之星"),"高等级成果",IF(OR(J264="铜奖",J264="二等奖"),"中等级成果",IF(OR(J264="三等奖",J264="优秀结项",J264="合格结项"),"一般成果",IF(OR(J264="国家级立项",J264="省级立项",J264="校级立项"),"立项成果","参与成果"))))))</f>
        <v>立项成果</v>
      </c>
      <c r="L264" s="11" t="str">
        <f>IF(J264="","",IF(OR(J264="金奖",J264="银奖",J264="铜奖"),"金银铜体系",IF(OR(J264="特等奖",J264="一等奖",J264="二等奖",J264="三等奖"),"特一二三体系",IF(OR(J264="国家级立项",J264="省级立项",J264="校级立项"),"立项体系",IF(J264="创业之星","荣誉称号体系","其他")))))</f>
        <v>立项体系</v>
      </c>
      <c r="M264" s="11" t="str">
        <f>IF(J264="","",IF(OR(J264="入围奖",J264="优秀奖"),"是","是"))</f>
        <v>是</v>
      </c>
      <c r="N264" s="17" t="s">
        <v>1076</v>
      </c>
      <c r="O264" s="11"/>
      <c r="P264" s="17" t="s">
        <v>1077</v>
      </c>
      <c r="Q264" s="11"/>
      <c r="R264" s="11"/>
      <c r="S264" s="11"/>
      <c r="T264" s="11"/>
      <c r="U264" s="11"/>
      <c r="V264" s="11"/>
      <c r="W264" s="11"/>
      <c r="X264" s="11"/>
      <c r="Y264" s="11"/>
      <c r="Z264" s="11" t="s">
        <v>117</v>
      </c>
      <c r="AA264" s="11"/>
      <c r="AB264" s="11"/>
      <c r="AC264" s="11"/>
      <c r="AD264" s="22">
        <f ca="1">IF(A264="","",TODAY())</f>
        <v>46211</v>
      </c>
    </row>
    <row r="265" customHeight="1" spans="1:30">
      <c r="A265" s="11" t="s">
        <v>1078</v>
      </c>
      <c r="B265" s="21">
        <v>2023</v>
      </c>
      <c r="C265" s="17" t="s">
        <v>1079</v>
      </c>
      <c r="D265" s="17" t="s">
        <v>5</v>
      </c>
      <c r="E265" s="18" t="s">
        <v>109</v>
      </c>
      <c r="F265" s="18" t="s">
        <v>995</v>
      </c>
      <c r="G265" s="23">
        <v>2023</v>
      </c>
      <c r="H265" s="11" t="s">
        <v>5</v>
      </c>
      <c r="I265" s="11" t="s">
        <v>129</v>
      </c>
      <c r="J265" s="11" t="s">
        <v>130</v>
      </c>
      <c r="K265" s="11" t="str">
        <f>IF(J265="","",IF(OR(J265="金奖",J265="特等奖"),"顶级成果",IF(OR(J265="银奖",J265="一等奖",J265="创业之星"),"高等级成果",IF(OR(J265="铜奖",J265="二等奖"),"中等级成果",IF(OR(J265="三等奖",J265="优秀结项",J265="合格结项"),"一般成果",IF(OR(J265="国家级立项",J265="省级立项",J265="校级立项"),"立项成果","参与成果"))))))</f>
        <v>立项成果</v>
      </c>
      <c r="L265" s="11" t="str">
        <f>IF(J265="","",IF(OR(J265="金奖",J265="银奖",J265="铜奖"),"金银铜体系",IF(OR(J265="特等奖",J265="一等奖",J265="二等奖",J265="三等奖"),"特一二三体系",IF(OR(J265="国家级立项",J265="省级立项",J265="校级立项"),"立项体系",IF(J265="创业之星","荣誉称号体系","其他")))))</f>
        <v>立项体系</v>
      </c>
      <c r="M265" s="11" t="str">
        <f>IF(J265="","",IF(OR(J265="入围奖",J265="优秀奖"),"是","是"))</f>
        <v>是</v>
      </c>
      <c r="N265" s="17" t="s">
        <v>1080</v>
      </c>
      <c r="O265" s="11"/>
      <c r="P265" s="17" t="s">
        <v>1081</v>
      </c>
      <c r="Q265" s="11"/>
      <c r="R265" s="11"/>
      <c r="S265" s="11"/>
      <c r="T265" s="11"/>
      <c r="U265" s="11"/>
      <c r="V265" s="11"/>
      <c r="W265" s="11"/>
      <c r="X265" s="11"/>
      <c r="Y265" s="11"/>
      <c r="Z265" s="11" t="s">
        <v>117</v>
      </c>
      <c r="AA265" s="11"/>
      <c r="AB265" s="11"/>
      <c r="AC265" s="11"/>
      <c r="AD265" s="22">
        <f ca="1">IF(A265="","",TODAY())</f>
        <v>46211</v>
      </c>
    </row>
    <row r="266" customHeight="1" spans="1:30">
      <c r="A266" s="11" t="s">
        <v>1082</v>
      </c>
      <c r="B266" s="21">
        <v>2023</v>
      </c>
      <c r="C266" s="17" t="s">
        <v>1083</v>
      </c>
      <c r="D266" s="17" t="s">
        <v>5</v>
      </c>
      <c r="E266" s="18" t="s">
        <v>109</v>
      </c>
      <c r="F266" s="18" t="s">
        <v>995</v>
      </c>
      <c r="G266" s="23">
        <v>2023</v>
      </c>
      <c r="H266" s="11" t="s">
        <v>5</v>
      </c>
      <c r="I266" s="11" t="s">
        <v>129</v>
      </c>
      <c r="J266" s="11" t="s">
        <v>130</v>
      </c>
      <c r="K266" s="11" t="str">
        <f>IF(J266="","",IF(OR(J266="金奖",J266="特等奖"),"顶级成果",IF(OR(J266="银奖",J266="一等奖",J266="创业之星"),"高等级成果",IF(OR(J266="铜奖",J266="二等奖"),"中等级成果",IF(OR(J266="三等奖",J266="优秀结项",J266="合格结项"),"一般成果",IF(OR(J266="国家级立项",J266="省级立项",J266="校级立项"),"立项成果","参与成果"))))))</f>
        <v>立项成果</v>
      </c>
      <c r="L266" s="11" t="str">
        <f>IF(J266="","",IF(OR(J266="金奖",J266="银奖",J266="铜奖"),"金银铜体系",IF(OR(J266="特等奖",J266="一等奖",J266="二等奖",J266="三等奖"),"特一二三体系",IF(OR(J266="国家级立项",J266="省级立项",J266="校级立项"),"立项体系",IF(J266="创业之星","荣誉称号体系","其他")))))</f>
        <v>立项体系</v>
      </c>
      <c r="M266" s="11" t="str">
        <f>IF(J266="","",IF(OR(J266="入围奖",J266="优秀奖"),"是","是"))</f>
        <v>是</v>
      </c>
      <c r="N266" s="17" t="s">
        <v>1084</v>
      </c>
      <c r="O266" s="11"/>
      <c r="P266" s="17" t="s">
        <v>1085</v>
      </c>
      <c r="Q266" s="11"/>
      <c r="R266" s="11"/>
      <c r="S266" s="11"/>
      <c r="T266" s="11"/>
      <c r="U266" s="11"/>
      <c r="V266" s="11"/>
      <c r="W266" s="11"/>
      <c r="X266" s="11"/>
      <c r="Y266" s="11"/>
      <c r="Z266" s="11" t="s">
        <v>117</v>
      </c>
      <c r="AA266" s="11"/>
      <c r="AB266" s="11"/>
      <c r="AC266" s="11"/>
      <c r="AD266" s="22">
        <f ca="1">IF(A266="","",TODAY())</f>
        <v>46211</v>
      </c>
    </row>
    <row r="267" customHeight="1" spans="1:30">
      <c r="A267" s="11" t="s">
        <v>1086</v>
      </c>
      <c r="B267" s="21">
        <v>2023</v>
      </c>
      <c r="C267" s="17" t="s">
        <v>1087</v>
      </c>
      <c r="D267" s="17" t="s">
        <v>5</v>
      </c>
      <c r="E267" s="18" t="s">
        <v>109</v>
      </c>
      <c r="F267" s="18" t="s">
        <v>995</v>
      </c>
      <c r="G267" s="23">
        <v>2023</v>
      </c>
      <c r="H267" s="11" t="s">
        <v>5</v>
      </c>
      <c r="I267" s="11" t="s">
        <v>129</v>
      </c>
      <c r="J267" s="11" t="s">
        <v>130</v>
      </c>
      <c r="K267" s="11" t="str">
        <f>IF(J267="","",IF(OR(J267="金奖",J267="特等奖"),"顶级成果",IF(OR(J267="银奖",J267="一等奖",J267="创业之星"),"高等级成果",IF(OR(J267="铜奖",J267="二等奖"),"中等级成果",IF(OR(J267="三等奖",J267="优秀结项",J267="合格结项"),"一般成果",IF(OR(J267="国家级立项",J267="省级立项",J267="校级立项"),"立项成果","参与成果"))))))</f>
        <v>立项成果</v>
      </c>
      <c r="L267" s="11" t="str">
        <f>IF(J267="","",IF(OR(J267="金奖",J267="银奖",J267="铜奖"),"金银铜体系",IF(OR(J267="特等奖",J267="一等奖",J267="二等奖",J267="三等奖"),"特一二三体系",IF(OR(J267="国家级立项",J267="省级立项",J267="校级立项"),"立项体系",IF(J267="创业之星","荣誉称号体系","其他")))))</f>
        <v>立项体系</v>
      </c>
      <c r="M267" s="11" t="str">
        <f>IF(J267="","",IF(OR(J267="入围奖",J267="优秀奖"),"是","是"))</f>
        <v>是</v>
      </c>
      <c r="N267" s="17" t="s">
        <v>1088</v>
      </c>
      <c r="O267" s="11"/>
      <c r="P267" s="17" t="s">
        <v>1089</v>
      </c>
      <c r="Q267" s="11"/>
      <c r="R267" s="11"/>
      <c r="S267" s="11"/>
      <c r="T267" s="11"/>
      <c r="U267" s="11"/>
      <c r="V267" s="11"/>
      <c r="W267" s="11"/>
      <c r="X267" s="11"/>
      <c r="Y267" s="11"/>
      <c r="Z267" s="11" t="s">
        <v>117</v>
      </c>
      <c r="AA267" s="11"/>
      <c r="AB267" s="11"/>
      <c r="AC267" s="11"/>
      <c r="AD267" s="22">
        <f ca="1">IF(A267="","",TODAY())</f>
        <v>46211</v>
      </c>
    </row>
    <row r="268" customHeight="1" spans="1:30">
      <c r="A268" s="11" t="s">
        <v>1090</v>
      </c>
      <c r="B268" s="21">
        <v>2023</v>
      </c>
      <c r="C268" s="17" t="s">
        <v>1091</v>
      </c>
      <c r="D268" s="17" t="s">
        <v>5</v>
      </c>
      <c r="E268" s="18" t="s">
        <v>109</v>
      </c>
      <c r="F268" s="18" t="s">
        <v>995</v>
      </c>
      <c r="G268" s="23">
        <v>2023</v>
      </c>
      <c r="H268" s="11" t="s">
        <v>5</v>
      </c>
      <c r="I268" s="11" t="s">
        <v>129</v>
      </c>
      <c r="J268" s="11" t="s">
        <v>130</v>
      </c>
      <c r="K268" s="11" t="str">
        <f>IF(J268="","",IF(OR(J268="金奖",J268="特等奖"),"顶级成果",IF(OR(J268="银奖",J268="一等奖",J268="创业之星"),"高等级成果",IF(OR(J268="铜奖",J268="二等奖"),"中等级成果",IF(OR(J268="三等奖",J268="优秀结项",J268="合格结项"),"一般成果",IF(OR(J268="国家级立项",J268="省级立项",J268="校级立项"),"立项成果","参与成果"))))))</f>
        <v>立项成果</v>
      </c>
      <c r="L268" s="11" t="str">
        <f>IF(J268="","",IF(OR(J268="金奖",J268="银奖",J268="铜奖"),"金银铜体系",IF(OR(J268="特等奖",J268="一等奖",J268="二等奖",J268="三等奖"),"特一二三体系",IF(OR(J268="国家级立项",J268="省级立项",J268="校级立项"),"立项体系",IF(J268="创业之星","荣誉称号体系","其他")))))</f>
        <v>立项体系</v>
      </c>
      <c r="M268" s="11" t="str">
        <f>IF(J268="","",IF(OR(J268="入围奖",J268="优秀奖"),"是","是"))</f>
        <v>是</v>
      </c>
      <c r="N268" s="17" t="s">
        <v>1092</v>
      </c>
      <c r="O268" s="11"/>
      <c r="P268" s="17" t="s">
        <v>1093</v>
      </c>
      <c r="Q268" s="11"/>
      <c r="R268" s="11"/>
      <c r="S268" s="11"/>
      <c r="T268" s="11"/>
      <c r="U268" s="11"/>
      <c r="V268" s="11"/>
      <c r="W268" s="11"/>
      <c r="X268" s="11"/>
      <c r="Y268" s="11"/>
      <c r="Z268" s="11" t="s">
        <v>117</v>
      </c>
      <c r="AA268" s="11"/>
      <c r="AB268" s="11"/>
      <c r="AC268" s="11"/>
      <c r="AD268" s="22">
        <f ca="1">IF(A268="","",TODAY())</f>
        <v>46211</v>
      </c>
    </row>
    <row r="269" customHeight="1" spans="1:30">
      <c r="A269" s="11" t="s">
        <v>1094</v>
      </c>
      <c r="B269" s="21">
        <v>2023</v>
      </c>
      <c r="C269" s="17" t="s">
        <v>1095</v>
      </c>
      <c r="D269" s="17" t="s">
        <v>5</v>
      </c>
      <c r="E269" s="18" t="s">
        <v>109</v>
      </c>
      <c r="F269" s="18" t="s">
        <v>995</v>
      </c>
      <c r="G269" s="23">
        <v>2023</v>
      </c>
      <c r="H269" s="11" t="s">
        <v>5</v>
      </c>
      <c r="I269" s="11" t="s">
        <v>129</v>
      </c>
      <c r="J269" s="11" t="s">
        <v>130</v>
      </c>
      <c r="K269" s="11" t="str">
        <f>IF(J269="","",IF(OR(J269="金奖",J269="特等奖"),"顶级成果",IF(OR(J269="银奖",J269="一等奖",J269="创业之星"),"高等级成果",IF(OR(J269="铜奖",J269="二等奖"),"中等级成果",IF(OR(J269="三等奖",J269="优秀结项",J269="合格结项"),"一般成果",IF(OR(J269="国家级立项",J269="省级立项",J269="校级立项"),"立项成果","参与成果"))))))</f>
        <v>立项成果</v>
      </c>
      <c r="L269" s="11" t="str">
        <f>IF(J269="","",IF(OR(J269="金奖",J269="银奖",J269="铜奖"),"金银铜体系",IF(OR(J269="特等奖",J269="一等奖",J269="二等奖",J269="三等奖"),"特一二三体系",IF(OR(J269="国家级立项",J269="省级立项",J269="校级立项"),"立项体系",IF(J269="创业之星","荣誉称号体系","其他")))))</f>
        <v>立项体系</v>
      </c>
      <c r="M269" s="11" t="str">
        <f>IF(J269="","",IF(OR(J269="入围奖",J269="优秀奖"),"是","是"))</f>
        <v>是</v>
      </c>
      <c r="N269" s="17" t="s">
        <v>1096</v>
      </c>
      <c r="O269" s="11"/>
      <c r="P269" s="17" t="s">
        <v>1097</v>
      </c>
      <c r="Q269" s="11"/>
      <c r="R269" s="11"/>
      <c r="S269" s="11"/>
      <c r="T269" s="11"/>
      <c r="U269" s="11"/>
      <c r="V269" s="11"/>
      <c r="W269" s="11"/>
      <c r="X269" s="11"/>
      <c r="Y269" s="11"/>
      <c r="Z269" s="11" t="s">
        <v>117</v>
      </c>
      <c r="AA269" s="11"/>
      <c r="AB269" s="11"/>
      <c r="AC269" s="11"/>
      <c r="AD269" s="22">
        <f ca="1">IF(A269="","",TODAY())</f>
        <v>46211</v>
      </c>
    </row>
    <row r="270" customHeight="1" spans="1:30">
      <c r="A270" s="11" t="s">
        <v>1098</v>
      </c>
      <c r="B270" s="21">
        <v>2023</v>
      </c>
      <c r="C270" s="17" t="s">
        <v>1099</v>
      </c>
      <c r="D270" s="17" t="s">
        <v>5</v>
      </c>
      <c r="E270" s="18" t="s">
        <v>109</v>
      </c>
      <c r="F270" s="18" t="s">
        <v>995</v>
      </c>
      <c r="G270" s="23">
        <v>2023</v>
      </c>
      <c r="H270" s="11" t="s">
        <v>5</v>
      </c>
      <c r="I270" s="11" t="s">
        <v>129</v>
      </c>
      <c r="J270" s="11" t="s">
        <v>130</v>
      </c>
      <c r="K270" s="11" t="str">
        <f>IF(J270="","",IF(OR(J270="金奖",J270="特等奖"),"顶级成果",IF(OR(J270="银奖",J270="一等奖",J270="创业之星"),"高等级成果",IF(OR(J270="铜奖",J270="二等奖"),"中等级成果",IF(OR(J270="三等奖",J270="优秀结项",J270="合格结项"),"一般成果",IF(OR(J270="国家级立项",J270="省级立项",J270="校级立项"),"立项成果","参与成果"))))))</f>
        <v>立项成果</v>
      </c>
      <c r="L270" s="11" t="str">
        <f>IF(J270="","",IF(OR(J270="金奖",J270="银奖",J270="铜奖"),"金银铜体系",IF(OR(J270="特等奖",J270="一等奖",J270="二等奖",J270="三等奖"),"特一二三体系",IF(OR(J270="国家级立项",J270="省级立项",J270="校级立项"),"立项体系",IF(J270="创业之星","荣誉称号体系","其他")))))</f>
        <v>立项体系</v>
      </c>
      <c r="M270" s="11" t="str">
        <f>IF(J270="","",IF(OR(J270="入围奖",J270="优秀奖"),"是","是"))</f>
        <v>是</v>
      </c>
      <c r="N270" s="17" t="s">
        <v>1100</v>
      </c>
      <c r="O270" s="11"/>
      <c r="P270" s="17" t="s">
        <v>1101</v>
      </c>
      <c r="Q270" s="11"/>
      <c r="R270" s="11"/>
      <c r="S270" s="11"/>
      <c r="T270" s="11"/>
      <c r="U270" s="11"/>
      <c r="V270" s="11"/>
      <c r="W270" s="11"/>
      <c r="X270" s="11"/>
      <c r="Y270" s="11"/>
      <c r="Z270" s="11" t="s">
        <v>117</v>
      </c>
      <c r="AA270" s="11"/>
      <c r="AB270" s="11"/>
      <c r="AC270" s="11"/>
      <c r="AD270" s="22">
        <f ca="1">IF(A270="","",TODAY())</f>
        <v>46211</v>
      </c>
    </row>
    <row r="271" customHeight="1" spans="1:30">
      <c r="A271" s="11" t="s">
        <v>1102</v>
      </c>
      <c r="B271" s="21">
        <v>2023</v>
      </c>
      <c r="C271" s="17" t="s">
        <v>1103</v>
      </c>
      <c r="D271" s="17" t="s">
        <v>5</v>
      </c>
      <c r="E271" s="18" t="s">
        <v>109</v>
      </c>
      <c r="F271" s="18" t="s">
        <v>995</v>
      </c>
      <c r="G271" s="23">
        <v>2023</v>
      </c>
      <c r="H271" s="11" t="s">
        <v>5</v>
      </c>
      <c r="I271" s="11" t="s">
        <v>129</v>
      </c>
      <c r="J271" s="11" t="s">
        <v>130</v>
      </c>
      <c r="K271" s="11" t="str">
        <f>IF(J271="","",IF(OR(J271="金奖",J271="特等奖"),"顶级成果",IF(OR(J271="银奖",J271="一等奖",J271="创业之星"),"高等级成果",IF(OR(J271="铜奖",J271="二等奖"),"中等级成果",IF(OR(J271="三等奖",J271="优秀结项",J271="合格结项"),"一般成果",IF(OR(J271="国家级立项",J271="省级立项",J271="校级立项"),"立项成果","参与成果"))))))</f>
        <v>立项成果</v>
      </c>
      <c r="L271" s="11" t="str">
        <f>IF(J271="","",IF(OR(J271="金奖",J271="银奖",J271="铜奖"),"金银铜体系",IF(OR(J271="特等奖",J271="一等奖",J271="二等奖",J271="三等奖"),"特一二三体系",IF(OR(J271="国家级立项",J271="省级立项",J271="校级立项"),"立项体系",IF(J271="创业之星","荣誉称号体系","其他")))))</f>
        <v>立项体系</v>
      </c>
      <c r="M271" s="11" t="str">
        <f>IF(J271="","",IF(OR(J271="入围奖",J271="优秀奖"),"是","是"))</f>
        <v>是</v>
      </c>
      <c r="N271" s="17" t="s">
        <v>1104</v>
      </c>
      <c r="O271" s="11"/>
      <c r="P271" s="17" t="s">
        <v>1105</v>
      </c>
      <c r="Q271" s="11"/>
      <c r="R271" s="11"/>
      <c r="S271" s="11"/>
      <c r="T271" s="11"/>
      <c r="U271" s="11"/>
      <c r="V271" s="11"/>
      <c r="W271" s="11"/>
      <c r="X271" s="11"/>
      <c r="Y271" s="11"/>
      <c r="Z271" s="11" t="s">
        <v>117</v>
      </c>
      <c r="AA271" s="11"/>
      <c r="AB271" s="11"/>
      <c r="AC271" s="11"/>
      <c r="AD271" s="22">
        <f ca="1">IF(A271="","",TODAY())</f>
        <v>46211</v>
      </c>
    </row>
    <row r="272" customHeight="1" spans="1:30">
      <c r="A272" s="11" t="s">
        <v>1106</v>
      </c>
      <c r="B272" s="21">
        <v>2023</v>
      </c>
      <c r="C272" s="17" t="s">
        <v>1107</v>
      </c>
      <c r="D272" s="17" t="s">
        <v>5</v>
      </c>
      <c r="E272" s="18" t="s">
        <v>109</v>
      </c>
      <c r="F272" s="18" t="s">
        <v>995</v>
      </c>
      <c r="G272" s="23">
        <v>2023</v>
      </c>
      <c r="H272" s="11" t="s">
        <v>5</v>
      </c>
      <c r="I272" s="11" t="s">
        <v>129</v>
      </c>
      <c r="J272" s="11" t="s">
        <v>130</v>
      </c>
      <c r="K272" s="11" t="str">
        <f>IF(J272="","",IF(OR(J272="金奖",J272="特等奖"),"顶级成果",IF(OR(J272="银奖",J272="一等奖",J272="创业之星"),"高等级成果",IF(OR(J272="铜奖",J272="二等奖"),"中等级成果",IF(OR(J272="三等奖",J272="优秀结项",J272="合格结项"),"一般成果",IF(OR(J272="国家级立项",J272="省级立项",J272="校级立项"),"立项成果","参与成果"))))))</f>
        <v>立项成果</v>
      </c>
      <c r="L272" s="11" t="str">
        <f>IF(J272="","",IF(OR(J272="金奖",J272="银奖",J272="铜奖"),"金银铜体系",IF(OR(J272="特等奖",J272="一等奖",J272="二等奖",J272="三等奖"),"特一二三体系",IF(OR(J272="国家级立项",J272="省级立项",J272="校级立项"),"立项体系",IF(J272="创业之星","荣誉称号体系","其他")))))</f>
        <v>立项体系</v>
      </c>
      <c r="M272" s="11" t="str">
        <f>IF(J272="","",IF(OR(J272="入围奖",J272="优秀奖"),"是","是"))</f>
        <v>是</v>
      </c>
      <c r="N272" s="17" t="s">
        <v>1108</v>
      </c>
      <c r="O272" s="11"/>
      <c r="P272" s="24" t="s">
        <v>1109</v>
      </c>
      <c r="Q272" s="11"/>
      <c r="R272" s="11"/>
      <c r="S272" s="11"/>
      <c r="T272" s="11"/>
      <c r="U272" s="11"/>
      <c r="V272" s="11"/>
      <c r="W272" s="11"/>
      <c r="X272" s="11"/>
      <c r="Y272" s="11"/>
      <c r="Z272" s="11" t="s">
        <v>117</v>
      </c>
      <c r="AA272" s="11"/>
      <c r="AB272" s="11"/>
      <c r="AC272" s="11"/>
      <c r="AD272" s="22">
        <f ca="1">IF(A272="","",TODAY())</f>
        <v>46211</v>
      </c>
    </row>
    <row r="273" customHeight="1" spans="1:30">
      <c r="A273" s="11" t="s">
        <v>1110</v>
      </c>
      <c r="B273" s="21">
        <v>2023</v>
      </c>
      <c r="C273" s="17" t="s">
        <v>1111</v>
      </c>
      <c r="D273" s="17" t="s">
        <v>5</v>
      </c>
      <c r="E273" s="18" t="s">
        <v>109</v>
      </c>
      <c r="F273" s="18" t="s">
        <v>995</v>
      </c>
      <c r="G273" s="23">
        <v>2023</v>
      </c>
      <c r="H273" s="11" t="s">
        <v>5</v>
      </c>
      <c r="I273" s="11" t="s">
        <v>129</v>
      </c>
      <c r="J273" s="11" t="s">
        <v>130</v>
      </c>
      <c r="K273" s="11" t="str">
        <f>IF(J273="","",IF(OR(J273="金奖",J273="特等奖"),"顶级成果",IF(OR(J273="银奖",J273="一等奖",J273="创业之星"),"高等级成果",IF(OR(J273="铜奖",J273="二等奖"),"中等级成果",IF(OR(J273="三等奖",J273="优秀结项",J273="合格结项"),"一般成果",IF(OR(J273="国家级立项",J273="省级立项",J273="校级立项"),"立项成果","参与成果"))))))</f>
        <v>立项成果</v>
      </c>
      <c r="L273" s="11" t="str">
        <f>IF(J273="","",IF(OR(J273="金奖",J273="银奖",J273="铜奖"),"金银铜体系",IF(OR(J273="特等奖",J273="一等奖",J273="二等奖",J273="三等奖"),"特一二三体系",IF(OR(J273="国家级立项",J273="省级立项",J273="校级立项"),"立项体系",IF(J273="创业之星","荣誉称号体系","其他")))))</f>
        <v>立项体系</v>
      </c>
      <c r="M273" s="11" t="str">
        <f>IF(J273="","",IF(OR(J273="入围奖",J273="优秀奖"),"是","是"))</f>
        <v>是</v>
      </c>
      <c r="N273" s="17" t="s">
        <v>1112</v>
      </c>
      <c r="O273" s="11"/>
      <c r="P273" s="24" t="s">
        <v>1113</v>
      </c>
      <c r="Q273" s="11"/>
      <c r="R273" s="11"/>
      <c r="S273" s="11"/>
      <c r="T273" s="11"/>
      <c r="U273" s="11"/>
      <c r="V273" s="11"/>
      <c r="W273" s="11"/>
      <c r="X273" s="11"/>
      <c r="Y273" s="11"/>
      <c r="Z273" s="11" t="s">
        <v>117</v>
      </c>
      <c r="AA273" s="11"/>
      <c r="AB273" s="11"/>
      <c r="AC273" s="11"/>
      <c r="AD273" s="22">
        <f ca="1">IF(A273="","",TODAY())</f>
        <v>46211</v>
      </c>
    </row>
    <row r="274" customHeight="1" spans="1:30">
      <c r="A274" s="11" t="s">
        <v>1114</v>
      </c>
      <c r="B274" s="21">
        <v>2023</v>
      </c>
      <c r="C274" s="17" t="s">
        <v>1115</v>
      </c>
      <c r="D274" s="17" t="s">
        <v>5</v>
      </c>
      <c r="E274" s="18" t="s">
        <v>109</v>
      </c>
      <c r="F274" s="18" t="s">
        <v>995</v>
      </c>
      <c r="G274" s="23">
        <v>2023</v>
      </c>
      <c r="H274" s="11" t="s">
        <v>5</v>
      </c>
      <c r="I274" s="11" t="s">
        <v>129</v>
      </c>
      <c r="J274" s="11" t="s">
        <v>130</v>
      </c>
      <c r="K274" s="11" t="str">
        <f>IF(J274="","",IF(OR(J274="金奖",J274="特等奖"),"顶级成果",IF(OR(J274="银奖",J274="一等奖",J274="创业之星"),"高等级成果",IF(OR(J274="铜奖",J274="二等奖"),"中等级成果",IF(OR(J274="三等奖",J274="优秀结项",J274="合格结项"),"一般成果",IF(OR(J274="国家级立项",J274="省级立项",J274="校级立项"),"立项成果","参与成果"))))))</f>
        <v>立项成果</v>
      </c>
      <c r="L274" s="11" t="str">
        <f>IF(J274="","",IF(OR(J274="金奖",J274="银奖",J274="铜奖"),"金银铜体系",IF(OR(J274="特等奖",J274="一等奖",J274="二等奖",J274="三等奖"),"特一二三体系",IF(OR(J274="国家级立项",J274="省级立项",J274="校级立项"),"立项体系",IF(J274="创业之星","荣誉称号体系","其他")))))</f>
        <v>立项体系</v>
      </c>
      <c r="M274" s="11" t="str">
        <f>IF(J274="","",IF(OR(J274="入围奖",J274="优秀奖"),"是","是"))</f>
        <v>是</v>
      </c>
      <c r="N274" s="17" t="s">
        <v>1116</v>
      </c>
      <c r="O274" s="11"/>
      <c r="P274" s="24" t="s">
        <v>1117</v>
      </c>
      <c r="Q274" s="11"/>
      <c r="R274" s="11"/>
      <c r="S274" s="11"/>
      <c r="T274" s="11"/>
      <c r="U274" s="11"/>
      <c r="V274" s="11"/>
      <c r="W274" s="11"/>
      <c r="X274" s="11"/>
      <c r="Y274" s="11"/>
      <c r="Z274" s="11" t="s">
        <v>117</v>
      </c>
      <c r="AA274" s="11"/>
      <c r="AB274" s="11"/>
      <c r="AC274" s="11"/>
      <c r="AD274" s="22">
        <f ca="1">IF(A274="","",TODAY())</f>
        <v>46211</v>
      </c>
    </row>
    <row r="275" customHeight="1" spans="1:30">
      <c r="A275" s="11" t="s">
        <v>1118</v>
      </c>
      <c r="B275" s="21">
        <v>2023</v>
      </c>
      <c r="C275" s="17" t="s">
        <v>1119</v>
      </c>
      <c r="D275" s="17" t="s">
        <v>5</v>
      </c>
      <c r="E275" s="18" t="s">
        <v>109</v>
      </c>
      <c r="F275" s="18" t="s">
        <v>995</v>
      </c>
      <c r="G275" s="23">
        <v>2023</v>
      </c>
      <c r="H275" s="11" t="s">
        <v>5</v>
      </c>
      <c r="I275" s="11" t="s">
        <v>129</v>
      </c>
      <c r="J275" s="11" t="s">
        <v>130</v>
      </c>
      <c r="K275" s="11" t="str">
        <f>IF(J275="","",IF(OR(J275="金奖",J275="特等奖"),"顶级成果",IF(OR(J275="银奖",J275="一等奖",J275="创业之星"),"高等级成果",IF(OR(J275="铜奖",J275="二等奖"),"中等级成果",IF(OR(J275="三等奖",J275="优秀结项",J275="合格结项"),"一般成果",IF(OR(J275="国家级立项",J275="省级立项",J275="校级立项"),"立项成果","参与成果"))))))</f>
        <v>立项成果</v>
      </c>
      <c r="L275" s="11" t="str">
        <f>IF(J275="","",IF(OR(J275="金奖",J275="银奖",J275="铜奖"),"金银铜体系",IF(OR(J275="特等奖",J275="一等奖",J275="二等奖",J275="三等奖"),"特一二三体系",IF(OR(J275="国家级立项",J275="省级立项",J275="校级立项"),"立项体系",IF(J275="创业之星","荣誉称号体系","其他")))))</f>
        <v>立项体系</v>
      </c>
      <c r="M275" s="11" t="str">
        <f>IF(J275="","",IF(OR(J275="入围奖",J275="优秀奖"),"是","是"))</f>
        <v>是</v>
      </c>
      <c r="N275" s="17" t="s">
        <v>1120</v>
      </c>
      <c r="O275" s="11" t="s">
        <v>1121</v>
      </c>
      <c r="P275" s="17" t="s">
        <v>1122</v>
      </c>
      <c r="Q275" s="11"/>
      <c r="R275" s="11"/>
      <c r="S275" s="11"/>
      <c r="T275" s="11"/>
      <c r="U275" s="11"/>
      <c r="V275" s="11"/>
      <c r="W275" s="11"/>
      <c r="X275" s="11"/>
      <c r="Y275" s="11"/>
      <c r="Z275" s="11" t="s">
        <v>117</v>
      </c>
      <c r="AA275" s="11"/>
      <c r="AB275" s="11"/>
      <c r="AC275" s="11"/>
      <c r="AD275" s="22">
        <f ca="1">IF(A275="","",TODAY())</f>
        <v>46211</v>
      </c>
    </row>
    <row r="276" customHeight="1" spans="1:30">
      <c r="A276" s="11" t="s">
        <v>1123</v>
      </c>
      <c r="B276" s="21">
        <v>2023</v>
      </c>
      <c r="C276" s="17" t="s">
        <v>1124</v>
      </c>
      <c r="D276" s="17" t="s">
        <v>5</v>
      </c>
      <c r="E276" s="18" t="s">
        <v>109</v>
      </c>
      <c r="F276" s="18" t="s">
        <v>995</v>
      </c>
      <c r="G276" s="23">
        <v>2023</v>
      </c>
      <c r="H276" s="11" t="s">
        <v>5</v>
      </c>
      <c r="I276" s="11" t="s">
        <v>68</v>
      </c>
      <c r="J276" s="11" t="s">
        <v>111</v>
      </c>
      <c r="K276" s="11" t="str">
        <f>IF(J276="","",IF(OR(J276="金奖",J276="特等奖"),"顶级成果",IF(OR(J276="银奖",J276="一等奖",J276="创业之星"),"高等级成果",IF(OR(J276="铜奖",J276="二等奖"),"中等级成果",IF(OR(J276="三等奖",J276="优秀结项",J276="合格结项"),"一般成果",IF(OR(J276="国家级立项",J276="省级立项",J276="校级立项"),"立项成果","参与成果"))))))</f>
        <v>立项成果</v>
      </c>
      <c r="L276" s="11" t="str">
        <f>IF(J276="","",IF(OR(J276="金奖",J276="银奖",J276="铜奖"),"金银铜体系",IF(OR(J276="特等奖",J276="一等奖",J276="二等奖",J276="三等奖"),"特一二三体系",IF(OR(J276="国家级立项",J276="省级立项",J276="校级立项"),"立项体系",IF(J276="创业之星","荣誉称号体系","其他")))))</f>
        <v>立项体系</v>
      </c>
      <c r="M276" s="11" t="str">
        <f>IF(J276="","",IF(OR(J276="入围奖",J276="优秀奖"),"是","是"))</f>
        <v>是</v>
      </c>
      <c r="N276" s="17" t="s">
        <v>1125</v>
      </c>
      <c r="O276" s="11" t="s">
        <v>1126</v>
      </c>
      <c r="P276" s="17" t="s">
        <v>1127</v>
      </c>
      <c r="Q276" s="11" t="s">
        <v>76</v>
      </c>
      <c r="R276" s="11"/>
      <c r="S276" s="11"/>
      <c r="T276" s="11"/>
      <c r="U276" s="11"/>
      <c r="V276" s="11"/>
      <c r="W276" s="11" t="s">
        <v>72</v>
      </c>
      <c r="X276" s="11"/>
      <c r="Y276" s="11"/>
      <c r="Z276" s="11" t="s">
        <v>117</v>
      </c>
      <c r="AA276" s="11"/>
      <c r="AB276" s="11"/>
      <c r="AC276" s="11"/>
      <c r="AD276" s="22">
        <f ca="1">IF(A276="","",TODAY())</f>
        <v>46211</v>
      </c>
    </row>
    <row r="277" customHeight="1" spans="1:30">
      <c r="A277" s="11" t="s">
        <v>1128</v>
      </c>
      <c r="B277" s="21">
        <v>2023</v>
      </c>
      <c r="C277" s="17" t="s">
        <v>1129</v>
      </c>
      <c r="D277" s="17" t="s">
        <v>5</v>
      </c>
      <c r="E277" s="18" t="s">
        <v>109</v>
      </c>
      <c r="F277" s="18" t="s">
        <v>995</v>
      </c>
      <c r="G277" s="23">
        <v>2023</v>
      </c>
      <c r="H277" s="11" t="s">
        <v>5</v>
      </c>
      <c r="I277" s="11" t="s">
        <v>68</v>
      </c>
      <c r="J277" s="11" t="s">
        <v>111</v>
      </c>
      <c r="K277" s="11" t="str">
        <f>IF(J277="","",IF(OR(J277="金奖",J277="特等奖"),"顶级成果",IF(OR(J277="银奖",J277="一等奖",J277="创业之星"),"高等级成果",IF(OR(J277="铜奖",J277="二等奖"),"中等级成果",IF(OR(J277="三等奖",J277="优秀结项",J277="合格结项"),"一般成果",IF(OR(J277="国家级立项",J277="省级立项",J277="校级立项"),"立项成果","参与成果"))))))</f>
        <v>立项成果</v>
      </c>
      <c r="L277" s="11" t="str">
        <f>IF(J277="","",IF(OR(J277="金奖",J277="银奖",J277="铜奖"),"金银铜体系",IF(OR(J277="特等奖",J277="一等奖",J277="二等奖",J277="三等奖"),"特一二三体系",IF(OR(J277="国家级立项",J277="省级立项",J277="校级立项"),"立项体系",IF(J277="创业之星","荣誉称号体系","其他")))))</f>
        <v>立项体系</v>
      </c>
      <c r="M277" s="11" t="str">
        <f>IF(J277="","",IF(OR(J277="入围奖",J277="优秀奖"),"是","是"))</f>
        <v>是</v>
      </c>
      <c r="N277" s="17" t="s">
        <v>1130</v>
      </c>
      <c r="O277" s="11" t="s">
        <v>1131</v>
      </c>
      <c r="P277" s="17" t="s">
        <v>1132</v>
      </c>
      <c r="Q277" s="11" t="s">
        <v>1133</v>
      </c>
      <c r="R277" s="11"/>
      <c r="S277" s="11"/>
      <c r="T277" s="11"/>
      <c r="U277" s="11"/>
      <c r="V277" s="11"/>
      <c r="W277" s="11" t="s">
        <v>72</v>
      </c>
      <c r="X277" s="11"/>
      <c r="Y277" s="11"/>
      <c r="Z277" s="11" t="s">
        <v>117</v>
      </c>
      <c r="AA277" s="11"/>
      <c r="AB277" s="11"/>
      <c r="AC277" s="11"/>
      <c r="AD277" s="22">
        <f ca="1">IF(A277="","",TODAY())</f>
        <v>46211</v>
      </c>
    </row>
    <row r="278" customHeight="1" spans="1:30">
      <c r="A278" s="11" t="s">
        <v>1134</v>
      </c>
      <c r="B278" s="21">
        <v>2023</v>
      </c>
      <c r="C278" s="17" t="s">
        <v>1135</v>
      </c>
      <c r="D278" s="17" t="s">
        <v>5</v>
      </c>
      <c r="E278" s="18" t="s">
        <v>109</v>
      </c>
      <c r="F278" s="18" t="s">
        <v>995</v>
      </c>
      <c r="G278" s="23">
        <v>2023</v>
      </c>
      <c r="H278" s="11" t="s">
        <v>5</v>
      </c>
      <c r="I278" s="11" t="s">
        <v>68</v>
      </c>
      <c r="J278" s="11" t="s">
        <v>111</v>
      </c>
      <c r="K278" s="11" t="str">
        <f>IF(J278="","",IF(OR(J278="金奖",J278="特等奖"),"顶级成果",IF(OR(J278="银奖",J278="一等奖",J278="创业之星"),"高等级成果",IF(OR(J278="铜奖",J278="二等奖"),"中等级成果",IF(OR(J278="三等奖",J278="优秀结项",J278="合格结项"),"一般成果",IF(OR(J278="国家级立项",J278="省级立项",J278="校级立项"),"立项成果","参与成果"))))))</f>
        <v>立项成果</v>
      </c>
      <c r="L278" s="11" t="str">
        <f>IF(J278="","",IF(OR(J278="金奖",J278="银奖",J278="铜奖"),"金银铜体系",IF(OR(J278="特等奖",J278="一等奖",J278="二等奖",J278="三等奖"),"特一二三体系",IF(OR(J278="国家级立项",J278="省级立项",J278="校级立项"),"立项体系",IF(J278="创业之星","荣誉称号体系","其他")))))</f>
        <v>立项体系</v>
      </c>
      <c r="M278" s="11" t="str">
        <f>IF(J278="","",IF(OR(J278="入围奖",J278="优秀奖"),"是","是"))</f>
        <v>是</v>
      </c>
      <c r="N278" s="17" t="s">
        <v>1136</v>
      </c>
      <c r="O278" s="11" t="s">
        <v>1137</v>
      </c>
      <c r="P278" s="17" t="s">
        <v>1138</v>
      </c>
      <c r="Q278" s="11" t="s">
        <v>1139</v>
      </c>
      <c r="R278" s="11"/>
      <c r="S278" s="11"/>
      <c r="T278" s="11"/>
      <c r="U278" s="11"/>
      <c r="V278" s="11"/>
      <c r="W278" s="11" t="s">
        <v>72</v>
      </c>
      <c r="X278" s="11"/>
      <c r="Y278" s="11"/>
      <c r="Z278" s="11" t="s">
        <v>117</v>
      </c>
      <c r="AA278" s="11"/>
      <c r="AB278" s="11"/>
      <c r="AC278" s="11"/>
      <c r="AD278" s="22">
        <f ca="1">IF(A278="","",TODAY())</f>
        <v>46211</v>
      </c>
    </row>
    <row r="279" customHeight="1" spans="1:30">
      <c r="A279" s="11" t="s">
        <v>1140</v>
      </c>
      <c r="B279" s="21">
        <v>2023</v>
      </c>
      <c r="C279" s="17" t="s">
        <v>1141</v>
      </c>
      <c r="D279" s="17" t="s">
        <v>5</v>
      </c>
      <c r="E279" s="18" t="s">
        <v>109</v>
      </c>
      <c r="F279" s="18" t="s">
        <v>995</v>
      </c>
      <c r="G279" s="23">
        <v>2023</v>
      </c>
      <c r="H279" s="11" t="s">
        <v>5</v>
      </c>
      <c r="I279" s="11" t="s">
        <v>68</v>
      </c>
      <c r="J279" s="11" t="s">
        <v>111</v>
      </c>
      <c r="K279" s="11" t="str">
        <f>IF(J279="","",IF(OR(J279="金奖",J279="特等奖"),"顶级成果",IF(OR(J279="银奖",J279="一等奖",J279="创业之星"),"高等级成果",IF(OR(J279="铜奖",J279="二等奖"),"中等级成果",IF(OR(J279="三等奖",J279="优秀结项",J279="合格结项"),"一般成果",IF(OR(J279="国家级立项",J279="省级立项",J279="校级立项"),"立项成果","参与成果"))))))</f>
        <v>立项成果</v>
      </c>
      <c r="L279" s="11" t="str">
        <f>IF(J279="","",IF(OR(J279="金奖",J279="银奖",J279="铜奖"),"金银铜体系",IF(OR(J279="特等奖",J279="一等奖",J279="二等奖",J279="三等奖"),"特一二三体系",IF(OR(J279="国家级立项",J279="省级立项",J279="校级立项"),"立项体系",IF(J279="创业之星","荣誉称号体系","其他")))))</f>
        <v>立项体系</v>
      </c>
      <c r="M279" s="11" t="str">
        <f>IF(J279="","",IF(OR(J279="入围奖",J279="优秀奖"),"是","是"))</f>
        <v>是</v>
      </c>
      <c r="N279" s="17" t="s">
        <v>858</v>
      </c>
      <c r="O279" s="11" t="s">
        <v>1142</v>
      </c>
      <c r="P279" s="17" t="s">
        <v>1143</v>
      </c>
      <c r="Q279" s="11" t="s">
        <v>1144</v>
      </c>
      <c r="R279" s="11"/>
      <c r="S279" s="11"/>
      <c r="T279" s="11"/>
      <c r="U279" s="11"/>
      <c r="V279" s="11"/>
      <c r="W279" s="11" t="s">
        <v>72</v>
      </c>
      <c r="X279" s="11"/>
      <c r="Y279" s="11"/>
      <c r="Z279" s="11" t="s">
        <v>117</v>
      </c>
      <c r="AA279" s="11"/>
      <c r="AB279" s="11"/>
      <c r="AC279" s="11"/>
      <c r="AD279" s="22">
        <f ca="1">IF(A279="","",TODAY())</f>
        <v>46211</v>
      </c>
    </row>
    <row r="280" customHeight="1" spans="1:30">
      <c r="A280" s="11" t="s">
        <v>1145</v>
      </c>
      <c r="B280" s="21">
        <v>2023</v>
      </c>
      <c r="C280" s="17" t="s">
        <v>1146</v>
      </c>
      <c r="D280" s="17" t="s">
        <v>5</v>
      </c>
      <c r="E280" s="18" t="s">
        <v>109</v>
      </c>
      <c r="F280" s="18" t="s">
        <v>995</v>
      </c>
      <c r="G280" s="23">
        <v>2023</v>
      </c>
      <c r="H280" s="11" t="s">
        <v>5</v>
      </c>
      <c r="I280" s="11" t="s">
        <v>68</v>
      </c>
      <c r="J280" s="11" t="s">
        <v>111</v>
      </c>
      <c r="K280" s="11" t="str">
        <f>IF(J280="","",IF(OR(J280="金奖",J280="特等奖"),"顶级成果",IF(OR(J280="银奖",J280="一等奖",J280="创业之星"),"高等级成果",IF(OR(J280="铜奖",J280="二等奖"),"中等级成果",IF(OR(J280="三等奖",J280="优秀结项",J280="合格结项"),"一般成果",IF(OR(J280="国家级立项",J280="省级立项",J280="校级立项"),"立项成果","参与成果"))))))</f>
        <v>立项成果</v>
      </c>
      <c r="L280" s="11" t="str">
        <f>IF(J280="","",IF(OR(J280="金奖",J280="银奖",J280="铜奖"),"金银铜体系",IF(OR(J280="特等奖",J280="一等奖",J280="二等奖",J280="三等奖"),"特一二三体系",IF(OR(J280="国家级立项",J280="省级立项",J280="校级立项"),"立项体系",IF(J280="创业之星","荣誉称号体系","其他")))))</f>
        <v>立项体系</v>
      </c>
      <c r="M280" s="11" t="str">
        <f>IF(J280="","",IF(OR(J280="入围奖",J280="优秀奖"),"是","是"))</f>
        <v>是</v>
      </c>
      <c r="N280" s="17" t="s">
        <v>293</v>
      </c>
      <c r="O280" s="11" t="s">
        <v>1147</v>
      </c>
      <c r="P280" s="17" t="s">
        <v>1148</v>
      </c>
      <c r="Q280" s="11" t="s">
        <v>1149</v>
      </c>
      <c r="R280" s="11"/>
      <c r="S280" s="11"/>
      <c r="T280" s="11"/>
      <c r="U280" s="11"/>
      <c r="V280" s="11"/>
      <c r="W280" s="11"/>
      <c r="X280" s="11"/>
      <c r="Y280" s="11"/>
      <c r="Z280" s="11" t="s">
        <v>117</v>
      </c>
      <c r="AA280" s="11"/>
      <c r="AB280" s="11"/>
      <c r="AC280" s="11"/>
      <c r="AD280" s="22">
        <f ca="1">IF(A280="","",TODAY())</f>
        <v>46211</v>
      </c>
    </row>
    <row r="281" customHeight="1" spans="1:30">
      <c r="A281" s="11" t="s">
        <v>1150</v>
      </c>
      <c r="B281" s="21">
        <v>2023</v>
      </c>
      <c r="C281" s="17" t="s">
        <v>1151</v>
      </c>
      <c r="D281" s="17" t="s">
        <v>5</v>
      </c>
      <c r="E281" s="18" t="s">
        <v>109</v>
      </c>
      <c r="F281" s="18" t="s">
        <v>995</v>
      </c>
      <c r="G281" s="23">
        <v>2023</v>
      </c>
      <c r="H281" s="11" t="s">
        <v>5</v>
      </c>
      <c r="I281" s="11" t="s">
        <v>68</v>
      </c>
      <c r="J281" s="11" t="s">
        <v>111</v>
      </c>
      <c r="K281" s="11" t="str">
        <f>IF(J281="","",IF(OR(J281="金奖",J281="特等奖"),"顶级成果",IF(OR(J281="银奖",J281="一等奖",J281="创业之星"),"高等级成果",IF(OR(J281="铜奖",J281="二等奖"),"中等级成果",IF(OR(J281="三等奖",J281="优秀结项",J281="合格结项"),"一般成果",IF(OR(J281="国家级立项",J281="省级立项",J281="校级立项"),"立项成果","参与成果"))))))</f>
        <v>立项成果</v>
      </c>
      <c r="L281" s="11" t="str">
        <f>IF(J281="","",IF(OR(J281="金奖",J281="银奖",J281="铜奖"),"金银铜体系",IF(OR(J281="特等奖",J281="一等奖",J281="二等奖",J281="三等奖"),"特一二三体系",IF(OR(J281="国家级立项",J281="省级立项",J281="校级立项"),"立项体系",IF(J281="创业之星","荣誉称号体系","其他")))))</f>
        <v>立项体系</v>
      </c>
      <c r="M281" s="11" t="str">
        <f>IF(J281="","",IF(OR(J281="入围奖",J281="优秀奖"),"是","是"))</f>
        <v>是</v>
      </c>
      <c r="N281" s="17" t="s">
        <v>1152</v>
      </c>
      <c r="O281" s="11" t="s">
        <v>1153</v>
      </c>
      <c r="P281" s="17" t="s">
        <v>1154</v>
      </c>
      <c r="Q281" s="11" t="s">
        <v>1155</v>
      </c>
      <c r="R281" s="11"/>
      <c r="S281" s="11"/>
      <c r="T281" s="11"/>
      <c r="U281" s="11"/>
      <c r="V281" s="11"/>
      <c r="W281" s="11"/>
      <c r="X281" s="11"/>
      <c r="Y281" s="11"/>
      <c r="Z281" s="11" t="s">
        <v>117</v>
      </c>
      <c r="AA281" s="11"/>
      <c r="AB281" s="11"/>
      <c r="AC281" s="11"/>
      <c r="AD281" s="22">
        <f ca="1">IF(A281="","",TODAY())</f>
        <v>46211</v>
      </c>
    </row>
    <row r="282" customHeight="1" spans="1:30">
      <c r="A282" s="11" t="s">
        <v>1156</v>
      </c>
      <c r="B282" s="21">
        <v>2023</v>
      </c>
      <c r="C282" s="17" t="s">
        <v>1157</v>
      </c>
      <c r="D282" s="17" t="s">
        <v>5</v>
      </c>
      <c r="E282" s="18" t="s">
        <v>109</v>
      </c>
      <c r="F282" s="18" t="s">
        <v>995</v>
      </c>
      <c r="G282" s="23">
        <v>2023</v>
      </c>
      <c r="H282" s="11" t="s">
        <v>5</v>
      </c>
      <c r="I282" s="11" t="s">
        <v>68</v>
      </c>
      <c r="J282" s="11" t="s">
        <v>111</v>
      </c>
      <c r="K282" s="11" t="str">
        <f>IF(J282="","",IF(OR(J282="金奖",J282="特等奖"),"顶级成果",IF(OR(J282="银奖",J282="一等奖",J282="创业之星"),"高等级成果",IF(OR(J282="铜奖",J282="二等奖"),"中等级成果",IF(OR(J282="三等奖",J282="优秀结项",J282="合格结项"),"一般成果",IF(OR(J282="国家级立项",J282="省级立项",J282="校级立项"),"立项成果","参与成果"))))))</f>
        <v>立项成果</v>
      </c>
      <c r="L282" s="11" t="str">
        <f>IF(J282="","",IF(OR(J282="金奖",J282="银奖",J282="铜奖"),"金银铜体系",IF(OR(J282="特等奖",J282="一等奖",J282="二等奖",J282="三等奖"),"特一二三体系",IF(OR(J282="国家级立项",J282="省级立项",J282="校级立项"),"立项体系",IF(J282="创业之星","荣誉称号体系","其他")))))</f>
        <v>立项体系</v>
      </c>
      <c r="M282" s="11" t="str">
        <f>IF(J282="","",IF(OR(J282="入围奖",J282="优秀奖"),"是","是"))</f>
        <v>是</v>
      </c>
      <c r="N282" s="17" t="s">
        <v>1158</v>
      </c>
      <c r="O282" s="11" t="s">
        <v>1159</v>
      </c>
      <c r="P282" s="17" t="s">
        <v>1160</v>
      </c>
      <c r="Q282" s="11" t="s">
        <v>1161</v>
      </c>
      <c r="R282" s="11"/>
      <c r="S282" s="11"/>
      <c r="T282" s="11"/>
      <c r="U282" s="11"/>
      <c r="V282" s="11"/>
      <c r="W282" s="11" t="s">
        <v>72</v>
      </c>
      <c r="X282" s="11"/>
      <c r="Y282" s="11"/>
      <c r="Z282" s="11" t="s">
        <v>117</v>
      </c>
      <c r="AA282" s="11"/>
      <c r="AB282" s="11"/>
      <c r="AC282" s="11"/>
      <c r="AD282" s="22">
        <f ca="1">IF(A282="","",TODAY())</f>
        <v>46211</v>
      </c>
    </row>
    <row r="283" customHeight="1" spans="1:30">
      <c r="A283" s="11" t="s">
        <v>1162</v>
      </c>
      <c r="B283" s="21">
        <v>2024</v>
      </c>
      <c r="C283" s="17" t="s">
        <v>1163</v>
      </c>
      <c r="D283" s="17" t="s">
        <v>2</v>
      </c>
      <c r="E283" s="18" t="s">
        <v>135</v>
      </c>
      <c r="F283" s="18" t="s">
        <v>1164</v>
      </c>
      <c r="G283" s="17" t="s">
        <v>350</v>
      </c>
      <c r="H283" s="11" t="s">
        <v>2</v>
      </c>
      <c r="I283" s="11" t="s">
        <v>68</v>
      </c>
      <c r="J283" s="11" t="s">
        <v>149</v>
      </c>
      <c r="K283" s="11" t="str">
        <f>IF(J283="","",IF(OR(J283="金奖",J283="特等奖"),"顶级成果",IF(OR(J283="银奖",J283="一等奖",J283="创业之星"),"高等级成果",IF(OR(J283="铜奖",J283="二等奖"),"中等级成果",IF(OR(J283="三等奖",J283="优秀结项",J283="合格结项"),"一般成果",IF(OR(J283="国家级立项",J283="省级立项",J283="校级立项"),"立项成果","参与成果"))))))</f>
        <v>中等级成果</v>
      </c>
      <c r="L283" s="11" t="str">
        <f>IF(J283="","",IF(OR(J283="金奖",J283="银奖",J283="铜奖"),"金银铜体系",IF(OR(J283="特等奖",J283="一等奖",J283="二等奖",J283="三等奖"),"特一二三体系",IF(OR(J283="国家级立项",J283="省级立项",J283="校级立项"),"立项体系",IF(J283="创业之星","荣誉称号体系","其他")))))</f>
        <v>金银铜体系</v>
      </c>
      <c r="M283" s="11" t="str">
        <f>IF(J283="","",IF(OR(J283="入围奖",J283="优秀奖"),"是","是"))</f>
        <v>是</v>
      </c>
      <c r="N283" s="17" t="s">
        <v>1165</v>
      </c>
      <c r="O283" s="11"/>
      <c r="P283" s="17" t="s">
        <v>1166</v>
      </c>
      <c r="Q283" s="11" t="s">
        <v>1167</v>
      </c>
      <c r="R283" s="11"/>
      <c r="S283" s="11"/>
      <c r="T283" s="11"/>
      <c r="U283" s="11"/>
      <c r="V283" s="11"/>
      <c r="W283" s="11"/>
      <c r="X283" s="11"/>
      <c r="Y283" s="11"/>
      <c r="Z283" s="11" t="s">
        <v>82</v>
      </c>
      <c r="AA283" s="11"/>
      <c r="AB283" s="11"/>
      <c r="AC283" s="11"/>
      <c r="AD283" s="22">
        <f ca="1">IF(A283="","",TODAY())</f>
        <v>46211</v>
      </c>
    </row>
    <row r="284" customHeight="1" spans="1:30">
      <c r="A284" s="11" t="s">
        <v>1168</v>
      </c>
      <c r="B284" s="21">
        <v>2024</v>
      </c>
      <c r="C284" s="17" t="s">
        <v>1169</v>
      </c>
      <c r="D284" s="17" t="s">
        <v>2</v>
      </c>
      <c r="E284" s="18" t="s">
        <v>135</v>
      </c>
      <c r="F284" s="18" t="s">
        <v>1164</v>
      </c>
      <c r="G284" s="17" t="s">
        <v>1170</v>
      </c>
      <c r="H284" s="11" t="s">
        <v>2</v>
      </c>
      <c r="I284" s="11" t="s">
        <v>89</v>
      </c>
      <c r="J284" s="11" t="s">
        <v>138</v>
      </c>
      <c r="K284" s="11" t="str">
        <f>IF(J284="","",IF(OR(J284="金奖",J284="特等奖"),"顶级成果",IF(OR(J284="银奖",J284="一等奖",J284="创业之星"),"高等级成果",IF(OR(J284="铜奖",J284="二等奖"),"中等级成果",IF(OR(J284="三等奖",J284="优秀结项",J284="合格结项"),"一般成果",IF(OR(J284="国家级立项",J284="省级立项",J284="校级立项"),"立项成果","参与成果"))))))</f>
        <v>高等级成果</v>
      </c>
      <c r="L284" s="11" t="str">
        <f>IF(J284="","",IF(OR(J284="金奖",J284="银奖",J284="铜奖"),"金银铜体系",IF(OR(J284="特等奖",J284="一等奖",J284="二等奖",J284="三等奖"),"特一二三体系",IF(OR(J284="国家级立项",J284="省级立项",J284="校级立项"),"立项体系",IF(J284="创业之星","荣誉称号体系","其他")))))</f>
        <v>金银铜体系</v>
      </c>
      <c r="M284" s="11" t="str">
        <f>IF(J284="","",IF(OR(J284="入围奖",J284="优秀奖"),"是","是"))</f>
        <v>是</v>
      </c>
      <c r="N284" s="17" t="s">
        <v>1171</v>
      </c>
      <c r="O284" s="11"/>
      <c r="P284" s="17" t="s">
        <v>1172</v>
      </c>
      <c r="Q284" s="11" t="s">
        <v>1173</v>
      </c>
      <c r="R284" s="11"/>
      <c r="S284" s="11"/>
      <c r="T284" s="11"/>
      <c r="U284" s="11"/>
      <c r="V284" s="11"/>
      <c r="W284" s="11"/>
      <c r="X284" s="11"/>
      <c r="Y284" s="11"/>
      <c r="Z284" s="11" t="s">
        <v>82</v>
      </c>
      <c r="AA284" s="11"/>
      <c r="AB284" s="11"/>
      <c r="AC284" s="11"/>
      <c r="AD284" s="22">
        <f ca="1">IF(A284="","",TODAY())</f>
        <v>46211</v>
      </c>
    </row>
    <row r="285" customHeight="1" spans="1:30">
      <c r="A285" s="11" t="s">
        <v>1174</v>
      </c>
      <c r="B285" s="21">
        <v>2024</v>
      </c>
      <c r="C285" s="17" t="s">
        <v>1175</v>
      </c>
      <c r="D285" s="17" t="s">
        <v>2</v>
      </c>
      <c r="E285" s="18" t="s">
        <v>135</v>
      </c>
      <c r="F285" s="18" t="s">
        <v>1164</v>
      </c>
      <c r="G285" s="17" t="s">
        <v>350</v>
      </c>
      <c r="H285" s="11" t="s">
        <v>2</v>
      </c>
      <c r="I285" s="11" t="s">
        <v>68</v>
      </c>
      <c r="J285" s="11" t="s">
        <v>138</v>
      </c>
      <c r="K285" s="11" t="str">
        <f>IF(J285="","",IF(OR(J285="金奖",J285="特等奖"),"顶级成果",IF(OR(J285="银奖",J285="一等奖",J285="创业之星"),"高等级成果",IF(OR(J285="铜奖",J285="二等奖"),"中等级成果",IF(OR(J285="三等奖",J285="优秀结项",J285="合格结项"),"一般成果",IF(OR(J285="国家级立项",J285="省级立项",J285="校级立项"),"立项成果","参与成果"))))))</f>
        <v>高等级成果</v>
      </c>
      <c r="L285" s="11" t="str">
        <f>IF(J285="","",IF(OR(J285="金奖",J285="银奖",J285="铜奖"),"金银铜体系",IF(OR(J285="特等奖",J285="一等奖",J285="二等奖",J285="三等奖"),"特一二三体系",IF(OR(J285="国家级立项",J285="省级立项",J285="校级立项"),"立项体系",IF(J285="创业之星","荣誉称号体系","其他")))))</f>
        <v>金银铜体系</v>
      </c>
      <c r="M285" s="11" t="str">
        <f>IF(J285="","",IF(OR(J285="入围奖",J285="优秀奖"),"是","是"))</f>
        <v>是</v>
      </c>
      <c r="N285" s="17" t="s">
        <v>293</v>
      </c>
      <c r="O285" s="11"/>
      <c r="P285" s="17" t="s">
        <v>1176</v>
      </c>
      <c r="Q285" s="11" t="s">
        <v>1177</v>
      </c>
      <c r="R285" s="11"/>
      <c r="S285" s="11"/>
      <c r="T285" s="11"/>
      <c r="U285" s="11"/>
      <c r="V285" s="11"/>
      <c r="W285" s="11"/>
      <c r="X285" s="11"/>
      <c r="Y285" s="11"/>
      <c r="Z285" s="11" t="s">
        <v>82</v>
      </c>
      <c r="AA285" s="11"/>
      <c r="AB285" s="11"/>
      <c r="AC285" s="11"/>
      <c r="AD285" s="22">
        <f ca="1">IF(A285="","",TODAY())</f>
        <v>46211</v>
      </c>
    </row>
    <row r="286" customHeight="1" spans="1:30">
      <c r="A286" s="11" t="s">
        <v>1178</v>
      </c>
      <c r="B286" s="21">
        <v>2024</v>
      </c>
      <c r="C286" s="17" t="s">
        <v>1179</v>
      </c>
      <c r="D286" s="17" t="s">
        <v>2</v>
      </c>
      <c r="E286" s="18" t="s">
        <v>135</v>
      </c>
      <c r="F286" s="18" t="s">
        <v>1164</v>
      </c>
      <c r="G286" s="17" t="s">
        <v>350</v>
      </c>
      <c r="H286" s="11" t="s">
        <v>2</v>
      </c>
      <c r="I286" s="11" t="s">
        <v>68</v>
      </c>
      <c r="J286" s="11" t="s">
        <v>138</v>
      </c>
      <c r="K286" s="11" t="str">
        <f>IF(J286="","",IF(OR(J286="金奖",J286="特等奖"),"顶级成果",IF(OR(J286="银奖",J286="一等奖",J286="创业之星"),"高等级成果",IF(OR(J286="铜奖",J286="二等奖"),"中等级成果",IF(OR(J286="三等奖",J286="优秀结项",J286="合格结项"),"一般成果",IF(OR(J286="国家级立项",J286="省级立项",J286="校级立项"),"立项成果","参与成果"))))))</f>
        <v>高等级成果</v>
      </c>
      <c r="L286" s="11" t="str">
        <f>IF(J286="","",IF(OR(J286="金奖",J286="银奖",J286="铜奖"),"金银铜体系",IF(OR(J286="特等奖",J286="一等奖",J286="二等奖",J286="三等奖"),"特一二三体系",IF(OR(J286="国家级立项",J286="省级立项",J286="校级立项"),"立项体系",IF(J286="创业之星","荣誉称号体系","其他")))))</f>
        <v>金银铜体系</v>
      </c>
      <c r="M286" s="11" t="str">
        <f>IF(J286="","",IF(OR(J286="入围奖",J286="优秀奖"),"是","是"))</f>
        <v>是</v>
      </c>
      <c r="N286" s="17" t="s">
        <v>1180</v>
      </c>
      <c r="O286" s="11"/>
      <c r="P286" s="17" t="s">
        <v>1181</v>
      </c>
      <c r="Q286" s="11" t="s">
        <v>1182</v>
      </c>
      <c r="R286" s="11"/>
      <c r="S286" s="11"/>
      <c r="T286" s="11"/>
      <c r="U286" s="11"/>
      <c r="V286" s="11"/>
      <c r="W286" s="11"/>
      <c r="X286" s="11"/>
      <c r="Y286" s="11"/>
      <c r="Z286" s="11" t="s">
        <v>82</v>
      </c>
      <c r="AA286" s="11"/>
      <c r="AB286" s="11"/>
      <c r="AC286" s="11"/>
      <c r="AD286" s="22">
        <f ca="1">IF(A286="","",TODAY())</f>
        <v>46211</v>
      </c>
    </row>
    <row r="287" customHeight="1" spans="1:30">
      <c r="A287" s="11" t="s">
        <v>1183</v>
      </c>
      <c r="B287" s="21">
        <v>2024</v>
      </c>
      <c r="C287" s="17" t="s">
        <v>1184</v>
      </c>
      <c r="D287" s="17" t="s">
        <v>2</v>
      </c>
      <c r="E287" s="18" t="s">
        <v>135</v>
      </c>
      <c r="F287" s="18" t="s">
        <v>1164</v>
      </c>
      <c r="G287" s="17" t="s">
        <v>350</v>
      </c>
      <c r="H287" s="11" t="s">
        <v>2</v>
      </c>
      <c r="I287" s="11" t="s">
        <v>68</v>
      </c>
      <c r="J287" s="11" t="s">
        <v>138</v>
      </c>
      <c r="K287" s="11" t="str">
        <f>IF(J287="","",IF(OR(J287="金奖",J287="特等奖"),"顶级成果",IF(OR(J287="银奖",J287="一等奖",J287="创业之星"),"高等级成果",IF(OR(J287="铜奖",J287="二等奖"),"中等级成果",IF(OR(J287="三等奖",J287="优秀结项",J287="合格结项"),"一般成果",IF(OR(J287="国家级立项",J287="省级立项",J287="校级立项"),"立项成果","参与成果"))))))</f>
        <v>高等级成果</v>
      </c>
      <c r="L287" s="11" t="str">
        <f>IF(J287="","",IF(OR(J287="金奖",J287="银奖",J287="铜奖"),"金银铜体系",IF(OR(J287="特等奖",J287="一等奖",J287="二等奖",J287="三等奖"),"特一二三体系",IF(OR(J287="国家级立项",J287="省级立项",J287="校级立项"),"立项体系",IF(J287="创业之星","荣誉称号体系","其他")))))</f>
        <v>金银铜体系</v>
      </c>
      <c r="M287" s="11" t="str">
        <f>IF(J287="","",IF(OR(J287="入围奖",J287="优秀奖"),"是","是"))</f>
        <v>是</v>
      </c>
      <c r="N287" s="17" t="s">
        <v>1185</v>
      </c>
      <c r="O287" s="11"/>
      <c r="P287" s="17" t="s">
        <v>1186</v>
      </c>
      <c r="Q287" s="11" t="s">
        <v>1187</v>
      </c>
      <c r="R287" s="11"/>
      <c r="S287" s="11"/>
      <c r="T287" s="11"/>
      <c r="U287" s="11"/>
      <c r="V287" s="11"/>
      <c r="W287" s="11"/>
      <c r="X287" s="11"/>
      <c r="Y287" s="11"/>
      <c r="Z287" s="11" t="s">
        <v>82</v>
      </c>
      <c r="AA287" s="11"/>
      <c r="AB287" s="11"/>
      <c r="AC287" s="11"/>
      <c r="AD287" s="22">
        <f ca="1">IF(A287="","",TODAY())</f>
        <v>46211</v>
      </c>
    </row>
    <row r="288" customHeight="1" spans="1:30">
      <c r="A288" s="11" t="s">
        <v>1188</v>
      </c>
      <c r="B288" s="21">
        <v>2024</v>
      </c>
      <c r="C288" s="17" t="s">
        <v>1189</v>
      </c>
      <c r="D288" s="17" t="s">
        <v>2</v>
      </c>
      <c r="E288" s="18" t="s">
        <v>135</v>
      </c>
      <c r="F288" s="18" t="s">
        <v>1164</v>
      </c>
      <c r="G288" s="17" t="s">
        <v>350</v>
      </c>
      <c r="H288" s="11" t="s">
        <v>2</v>
      </c>
      <c r="I288" s="11" t="s">
        <v>68</v>
      </c>
      <c r="J288" s="11" t="s">
        <v>149</v>
      </c>
      <c r="K288" s="11" t="str">
        <f>IF(J288="","",IF(OR(J288="金奖",J288="特等奖"),"顶级成果",IF(OR(J288="银奖",J288="一等奖",J288="创业之星"),"高等级成果",IF(OR(J288="铜奖",J288="二等奖"),"中等级成果",IF(OR(J288="三等奖",J288="优秀结项",J288="合格结项"),"一般成果",IF(OR(J288="国家级立项",J288="省级立项",J288="校级立项"),"立项成果","参与成果"))))))</f>
        <v>中等级成果</v>
      </c>
      <c r="L288" s="11" t="str">
        <f>IF(J288="","",IF(OR(J288="金奖",J288="银奖",J288="铜奖"),"金银铜体系",IF(OR(J288="特等奖",J288="一等奖",J288="二等奖",J288="三等奖"),"特一二三体系",IF(OR(J288="国家级立项",J288="省级立项",J288="校级立项"),"立项体系",IF(J288="创业之星","荣誉称号体系","其他")))))</f>
        <v>金银铜体系</v>
      </c>
      <c r="M288" s="11" t="str">
        <f>IF(J288="","",IF(OR(J288="入围奖",J288="优秀奖"),"是","是"))</f>
        <v>是</v>
      </c>
      <c r="N288" s="17" t="s">
        <v>1125</v>
      </c>
      <c r="O288" s="11"/>
      <c r="P288" s="17" t="s">
        <v>1190</v>
      </c>
      <c r="Q288" s="11" t="s">
        <v>1191</v>
      </c>
      <c r="R288" s="11"/>
      <c r="S288" s="11"/>
      <c r="T288" s="11"/>
      <c r="U288" s="11"/>
      <c r="V288" s="11"/>
      <c r="W288" s="11"/>
      <c r="X288" s="11"/>
      <c r="Y288" s="11"/>
      <c r="Z288" s="11" t="s">
        <v>82</v>
      </c>
      <c r="AA288" s="11"/>
      <c r="AB288" s="11"/>
      <c r="AC288" s="11"/>
      <c r="AD288" s="22">
        <f ca="1">IF(A288="","",TODAY())</f>
        <v>46211</v>
      </c>
    </row>
    <row r="289" customHeight="1" spans="1:30">
      <c r="A289" s="11" t="s">
        <v>1192</v>
      </c>
      <c r="B289" s="21">
        <v>2024</v>
      </c>
      <c r="C289" s="17" t="s">
        <v>1193</v>
      </c>
      <c r="D289" s="17" t="s">
        <v>2</v>
      </c>
      <c r="E289" s="18" t="s">
        <v>135</v>
      </c>
      <c r="F289" s="18" t="s">
        <v>1164</v>
      </c>
      <c r="G289" s="17" t="s">
        <v>350</v>
      </c>
      <c r="H289" s="11" t="s">
        <v>2</v>
      </c>
      <c r="I289" s="11" t="s">
        <v>68</v>
      </c>
      <c r="J289" s="11" t="s">
        <v>149</v>
      </c>
      <c r="K289" s="11" t="str">
        <f>IF(J289="","",IF(OR(J289="金奖",J289="特等奖"),"顶级成果",IF(OR(J289="银奖",J289="一等奖",J289="创业之星"),"高等级成果",IF(OR(J289="铜奖",J289="二等奖"),"中等级成果",IF(OR(J289="三等奖",J289="优秀结项",J289="合格结项"),"一般成果",IF(OR(J289="国家级立项",J289="省级立项",J289="校级立项"),"立项成果","参与成果"))))))</f>
        <v>中等级成果</v>
      </c>
      <c r="L289" s="11" t="str">
        <f>IF(J289="","",IF(OR(J289="金奖",J289="银奖",J289="铜奖"),"金银铜体系",IF(OR(J289="特等奖",J289="一等奖",J289="二等奖",J289="三等奖"),"特一二三体系",IF(OR(J289="国家级立项",J289="省级立项",J289="校级立项"),"立项体系",IF(J289="创业之星","荣誉称号体系","其他")))))</f>
        <v>金银铜体系</v>
      </c>
      <c r="M289" s="11" t="str">
        <f>IF(J289="","",IF(OR(J289="入围奖",J289="优秀奖"),"是","是"))</f>
        <v>是</v>
      </c>
      <c r="N289" s="17" t="s">
        <v>293</v>
      </c>
      <c r="O289" s="11"/>
      <c r="P289" s="17" t="s">
        <v>1194</v>
      </c>
      <c r="Q289" s="11" t="s">
        <v>1195</v>
      </c>
      <c r="R289" s="11"/>
      <c r="S289" s="11"/>
      <c r="T289" s="11"/>
      <c r="U289" s="11"/>
      <c r="V289" s="11"/>
      <c r="W289" s="11"/>
      <c r="X289" s="11"/>
      <c r="Y289" s="11"/>
      <c r="Z289" s="11" t="s">
        <v>82</v>
      </c>
      <c r="AA289" s="11"/>
      <c r="AB289" s="11"/>
      <c r="AC289" s="11"/>
      <c r="AD289" s="22">
        <f ca="1">IF(A289="","",TODAY())</f>
        <v>46211</v>
      </c>
    </row>
    <row r="290" customHeight="1" spans="1:30">
      <c r="A290" s="11" t="s">
        <v>1196</v>
      </c>
      <c r="B290" s="21">
        <v>2024</v>
      </c>
      <c r="C290" s="17" t="s">
        <v>1197</v>
      </c>
      <c r="D290" s="17" t="s">
        <v>2</v>
      </c>
      <c r="E290" s="18" t="s">
        <v>135</v>
      </c>
      <c r="F290" s="18" t="s">
        <v>1164</v>
      </c>
      <c r="G290" s="17" t="s">
        <v>1170</v>
      </c>
      <c r="H290" s="11" t="s">
        <v>2</v>
      </c>
      <c r="I290" s="11" t="s">
        <v>89</v>
      </c>
      <c r="J290" s="11" t="s">
        <v>138</v>
      </c>
      <c r="K290" s="11" t="str">
        <f>IF(J290="","",IF(OR(J290="金奖",J290="特等奖"),"顶级成果",IF(OR(J290="银奖",J290="一等奖",J290="创业之星"),"高等级成果",IF(OR(J290="铜奖",J290="二等奖"),"中等级成果",IF(OR(J290="三等奖",J290="优秀结项",J290="合格结项"),"一般成果",IF(OR(J290="国家级立项",J290="省级立项",J290="校级立项"),"立项成果","参与成果"))))))</f>
        <v>高等级成果</v>
      </c>
      <c r="L290" s="11" t="str">
        <f>IF(J290="","",IF(OR(J290="金奖",J290="银奖",J290="铜奖"),"金银铜体系",IF(OR(J290="特等奖",J290="一等奖",J290="二等奖",J290="三等奖"),"特一二三体系",IF(OR(J290="国家级立项",J290="省级立项",J290="校级立项"),"立项体系",IF(J290="创业之星","荣誉称号体系","其他")))))</f>
        <v>金银铜体系</v>
      </c>
      <c r="M290" s="11" t="str">
        <f>IF(J290="","",IF(OR(J290="入围奖",J290="优秀奖"),"是","是"))</f>
        <v>是</v>
      </c>
      <c r="N290" s="17" t="s">
        <v>847</v>
      </c>
      <c r="O290" s="11"/>
      <c r="P290" s="17" t="s">
        <v>1198</v>
      </c>
      <c r="Q290" s="11" t="s">
        <v>1199</v>
      </c>
      <c r="R290" s="11"/>
      <c r="S290" s="11"/>
      <c r="T290" s="11"/>
      <c r="U290" s="11"/>
      <c r="V290" s="11"/>
      <c r="W290" s="11"/>
      <c r="X290" s="11"/>
      <c r="Y290" s="11"/>
      <c r="Z290" s="11" t="s">
        <v>82</v>
      </c>
      <c r="AA290" s="11"/>
      <c r="AB290" s="11"/>
      <c r="AC290" s="11"/>
      <c r="AD290" s="22">
        <f ca="1">IF(A290="","",TODAY())</f>
        <v>46211</v>
      </c>
    </row>
    <row r="291" customHeight="1" spans="1:30">
      <c r="A291" s="11" t="s">
        <v>1200</v>
      </c>
      <c r="B291" s="21">
        <v>2024</v>
      </c>
      <c r="C291" s="17" t="s">
        <v>1201</v>
      </c>
      <c r="D291" s="17" t="s">
        <v>2</v>
      </c>
      <c r="E291" s="18" t="s">
        <v>135</v>
      </c>
      <c r="F291" s="18" t="s">
        <v>1164</v>
      </c>
      <c r="G291" s="17" t="s">
        <v>1170</v>
      </c>
      <c r="H291" s="11" t="s">
        <v>2</v>
      </c>
      <c r="I291" s="11" t="s">
        <v>89</v>
      </c>
      <c r="J291" s="11" t="s">
        <v>149</v>
      </c>
      <c r="K291" s="11" t="str">
        <f>IF(J291="","",IF(OR(J291="金奖",J291="特等奖"),"顶级成果",IF(OR(J291="银奖",J291="一等奖",J291="创业之星"),"高等级成果",IF(OR(J291="铜奖",J291="二等奖"),"中等级成果",IF(OR(J291="三等奖",J291="优秀结项",J291="合格结项"),"一般成果",IF(OR(J291="国家级立项",J291="省级立项",J291="校级立项"),"立项成果","参与成果"))))))</f>
        <v>中等级成果</v>
      </c>
      <c r="L291" s="11" t="str">
        <f>IF(J291="","",IF(OR(J291="金奖",J291="银奖",J291="铜奖"),"金银铜体系",IF(OR(J291="特等奖",J291="一等奖",J291="二等奖",J291="三等奖"),"特一二三体系",IF(OR(J291="国家级立项",J291="省级立项",J291="校级立项"),"立项体系",IF(J291="创业之星","荣誉称号体系","其他")))))</f>
        <v>金银铜体系</v>
      </c>
      <c r="M291" s="11" t="str">
        <f>IF(J291="","",IF(OR(J291="入围奖",J291="优秀奖"),"是","是"))</f>
        <v>是</v>
      </c>
      <c r="N291" s="17" t="s">
        <v>1130</v>
      </c>
      <c r="O291" s="11"/>
      <c r="P291" s="17" t="s">
        <v>1202</v>
      </c>
      <c r="Q291" s="11" t="s">
        <v>1203</v>
      </c>
      <c r="R291" s="11"/>
      <c r="S291" s="11"/>
      <c r="T291" s="11"/>
      <c r="U291" s="11"/>
      <c r="V291" s="11"/>
      <c r="W291" s="11"/>
      <c r="X291" s="11"/>
      <c r="Y291" s="11"/>
      <c r="Z291" s="11" t="s">
        <v>82</v>
      </c>
      <c r="AA291" s="11"/>
      <c r="AB291" s="11"/>
      <c r="AC291" s="11"/>
      <c r="AD291" s="22">
        <f ca="1">IF(A291="","",TODAY())</f>
        <v>46211</v>
      </c>
    </row>
    <row r="292" customHeight="1" spans="1:30">
      <c r="A292" s="11" t="s">
        <v>1204</v>
      </c>
      <c r="B292" s="21">
        <v>2024</v>
      </c>
      <c r="C292" s="17" t="s">
        <v>1205</v>
      </c>
      <c r="D292" s="17" t="s">
        <v>2</v>
      </c>
      <c r="E292" s="18" t="s">
        <v>135</v>
      </c>
      <c r="F292" s="18" t="s">
        <v>1164</v>
      </c>
      <c r="G292" s="17" t="s">
        <v>1170</v>
      </c>
      <c r="H292" s="11" t="s">
        <v>2</v>
      </c>
      <c r="I292" s="11" t="s">
        <v>89</v>
      </c>
      <c r="J292" s="11" t="s">
        <v>149</v>
      </c>
      <c r="K292" s="11" t="str">
        <f>IF(J292="","",IF(OR(J292="金奖",J292="特等奖"),"顶级成果",IF(OR(J292="银奖",J292="一等奖",J292="创业之星"),"高等级成果",IF(OR(J292="铜奖",J292="二等奖"),"中等级成果",IF(OR(J292="三等奖",J292="优秀结项",J292="合格结项"),"一般成果",IF(OR(J292="国家级立项",J292="省级立项",J292="校级立项"),"立项成果","参与成果"))))))</f>
        <v>中等级成果</v>
      </c>
      <c r="L292" s="11" t="str">
        <f>IF(J292="","",IF(OR(J292="金奖",J292="银奖",J292="铜奖"),"金银铜体系",IF(OR(J292="特等奖",J292="一等奖",J292="二等奖",J292="三等奖"),"特一二三体系",IF(OR(J292="国家级立项",J292="省级立项",J292="校级立项"),"立项体系",IF(J292="创业之星","荣誉称号体系","其他")))))</f>
        <v>金银铜体系</v>
      </c>
      <c r="M292" s="11" t="str">
        <f>IF(J292="","",IF(OR(J292="入围奖",J292="优秀奖"),"是","是"))</f>
        <v>是</v>
      </c>
      <c r="N292" s="17" t="s">
        <v>1158</v>
      </c>
      <c r="O292" s="11"/>
      <c r="P292" s="17" t="s">
        <v>1206</v>
      </c>
      <c r="Q292" s="11" t="s">
        <v>316</v>
      </c>
      <c r="R292" s="11"/>
      <c r="S292" s="11"/>
      <c r="T292" s="11"/>
      <c r="U292" s="11"/>
      <c r="V292" s="11"/>
      <c r="W292" s="11"/>
      <c r="X292" s="11"/>
      <c r="Y292" s="11"/>
      <c r="Z292" s="11" t="s">
        <v>82</v>
      </c>
      <c r="AA292" s="11"/>
      <c r="AB292" s="11"/>
      <c r="AC292" s="11"/>
      <c r="AD292" s="22">
        <f ca="1">IF(A292="","",TODAY())</f>
        <v>46211</v>
      </c>
    </row>
    <row r="293" customHeight="1" spans="1:30">
      <c r="A293" s="11" t="s">
        <v>1207</v>
      </c>
      <c r="B293" s="21">
        <v>2024</v>
      </c>
      <c r="C293" s="17" t="s">
        <v>1208</v>
      </c>
      <c r="D293" s="17" t="s">
        <v>2</v>
      </c>
      <c r="E293" s="18" t="s">
        <v>135</v>
      </c>
      <c r="F293" s="18" t="s">
        <v>1164</v>
      </c>
      <c r="G293" s="17" t="s">
        <v>350</v>
      </c>
      <c r="H293" s="11" t="s">
        <v>2</v>
      </c>
      <c r="I293" s="11" t="s">
        <v>68</v>
      </c>
      <c r="J293" s="11" t="s">
        <v>149</v>
      </c>
      <c r="K293" s="11" t="str">
        <f>IF(J293="","",IF(OR(J293="金奖",J293="特等奖"),"顶级成果",IF(OR(J293="银奖",J293="一等奖",J293="创业之星"),"高等级成果",IF(OR(J293="铜奖",J293="二等奖"),"中等级成果",IF(OR(J293="三等奖",J293="优秀结项",J293="合格结项"),"一般成果",IF(OR(J293="国家级立项",J293="省级立项",J293="校级立项"),"立项成果","参与成果"))))))</f>
        <v>中等级成果</v>
      </c>
      <c r="L293" s="11" t="str">
        <f>IF(J293="","",IF(OR(J293="金奖",J293="银奖",J293="铜奖"),"金银铜体系",IF(OR(J293="特等奖",J293="一等奖",J293="二等奖",J293="三等奖"),"特一二三体系",IF(OR(J293="国家级立项",J293="省级立项",J293="校级立项"),"立项体系",IF(J293="创业之星","荣誉称号体系","其他")))))</f>
        <v>金银铜体系</v>
      </c>
      <c r="M293" s="11" t="str">
        <f>IF(J293="","",IF(OR(J293="入围奖",J293="优秀奖"),"是","是"))</f>
        <v>是</v>
      </c>
      <c r="N293" s="17" t="s">
        <v>293</v>
      </c>
      <c r="O293" s="11"/>
      <c r="P293" s="17" t="s">
        <v>1209</v>
      </c>
      <c r="Q293" s="11" t="s">
        <v>1210</v>
      </c>
      <c r="R293" s="11"/>
      <c r="S293" s="11"/>
      <c r="T293" s="11"/>
      <c r="U293" s="11"/>
      <c r="V293" s="11"/>
      <c r="W293" s="11"/>
      <c r="X293" s="11"/>
      <c r="Y293" s="11"/>
      <c r="Z293" s="11" t="s">
        <v>82</v>
      </c>
      <c r="AA293" s="11"/>
      <c r="AB293" s="11"/>
      <c r="AC293" s="11"/>
      <c r="AD293" s="22">
        <f ca="1">IF(A293="","",TODAY())</f>
        <v>46211</v>
      </c>
    </row>
    <row r="294" customHeight="1" spans="1:30">
      <c r="A294" s="11" t="s">
        <v>1211</v>
      </c>
      <c r="B294" s="21">
        <v>2024</v>
      </c>
      <c r="C294" s="17" t="s">
        <v>1212</v>
      </c>
      <c r="D294" s="17" t="s">
        <v>2</v>
      </c>
      <c r="E294" s="18" t="s">
        <v>135</v>
      </c>
      <c r="F294" s="18" t="s">
        <v>1164</v>
      </c>
      <c r="G294" s="17" t="s">
        <v>1170</v>
      </c>
      <c r="H294" s="11" t="s">
        <v>2</v>
      </c>
      <c r="I294" s="11" t="s">
        <v>89</v>
      </c>
      <c r="J294" s="11" t="s">
        <v>149</v>
      </c>
      <c r="K294" s="11" t="str">
        <f>IF(J294="","",IF(OR(J294="金奖",J294="特等奖"),"顶级成果",IF(OR(J294="银奖",J294="一等奖",J294="创业之星"),"高等级成果",IF(OR(J294="铜奖",J294="二等奖"),"中等级成果",IF(OR(J294="三等奖",J294="优秀结项",J294="合格结项"),"一般成果",IF(OR(J294="国家级立项",J294="省级立项",J294="校级立项"),"立项成果","参与成果"))))))</f>
        <v>中等级成果</v>
      </c>
      <c r="L294" s="11" t="str">
        <f>IF(J294="","",IF(OR(J294="金奖",J294="银奖",J294="铜奖"),"金银铜体系",IF(OR(J294="特等奖",J294="一等奖",J294="二等奖",J294="三等奖"),"特一二三体系",IF(OR(J294="国家级立项",J294="省级立项",J294="校级立项"),"立项体系",IF(J294="创业之星","荣誉称号体系","其他")))))</f>
        <v>金银铜体系</v>
      </c>
      <c r="M294" s="11" t="str">
        <f>IF(J294="","",IF(OR(J294="入围奖",J294="优秀奖"),"是","是"))</f>
        <v>是</v>
      </c>
      <c r="N294" s="17" t="s">
        <v>1213</v>
      </c>
      <c r="O294" s="11"/>
      <c r="P294" s="17" t="s">
        <v>1214</v>
      </c>
      <c r="Q294" s="11" t="s">
        <v>1215</v>
      </c>
      <c r="R294" s="11"/>
      <c r="S294" s="11"/>
      <c r="T294" s="11"/>
      <c r="U294" s="11"/>
      <c r="V294" s="11"/>
      <c r="W294" s="11"/>
      <c r="X294" s="11"/>
      <c r="Y294" s="11"/>
      <c r="Z294" s="11" t="s">
        <v>82</v>
      </c>
      <c r="AA294" s="11"/>
      <c r="AB294" s="11"/>
      <c r="AC294" s="11"/>
      <c r="AD294" s="22">
        <f ca="1">IF(A294="","",TODAY())</f>
        <v>46211</v>
      </c>
    </row>
    <row r="295" customHeight="1" spans="1:30">
      <c r="A295" s="11" t="s">
        <v>1216</v>
      </c>
      <c r="B295" s="21">
        <v>2024</v>
      </c>
      <c r="C295" s="17" t="s">
        <v>1217</v>
      </c>
      <c r="D295" s="17" t="s">
        <v>2</v>
      </c>
      <c r="E295" s="18" t="s">
        <v>135</v>
      </c>
      <c r="F295" s="18" t="s">
        <v>1164</v>
      </c>
      <c r="G295" s="17" t="s">
        <v>1170</v>
      </c>
      <c r="H295" s="11" t="s">
        <v>2</v>
      </c>
      <c r="I295" s="11" t="s">
        <v>89</v>
      </c>
      <c r="J295" s="11" t="s">
        <v>149</v>
      </c>
      <c r="K295" s="11" t="str">
        <f>IF(J295="","",IF(OR(J295="金奖",J295="特等奖"),"顶级成果",IF(OR(J295="银奖",J295="一等奖",J295="创业之星"),"高等级成果",IF(OR(J295="铜奖",J295="二等奖"),"中等级成果",IF(OR(J295="三等奖",J295="优秀结项",J295="合格结项"),"一般成果",IF(OR(J295="国家级立项",J295="省级立项",J295="校级立项"),"立项成果","参与成果"))))))</f>
        <v>中等级成果</v>
      </c>
      <c r="L295" s="11" t="str">
        <f>IF(J295="","",IF(OR(J295="金奖",J295="银奖",J295="铜奖"),"金银铜体系",IF(OR(J295="特等奖",J295="一等奖",J295="二等奖",J295="三等奖"),"特一二三体系",IF(OR(J295="国家级立项",J295="省级立项",J295="校级立项"),"立项体系",IF(J295="创业之星","荣誉称号体系","其他")))))</f>
        <v>金银铜体系</v>
      </c>
      <c r="M295" s="11" t="str">
        <f>IF(J295="","",IF(OR(J295="入围奖",J295="优秀奖"),"是","是"))</f>
        <v>是</v>
      </c>
      <c r="N295" s="17" t="s">
        <v>1130</v>
      </c>
      <c r="O295" s="11"/>
      <c r="P295" s="17" t="s">
        <v>1218</v>
      </c>
      <c r="Q295" s="11" t="s">
        <v>1219</v>
      </c>
      <c r="R295" s="11"/>
      <c r="S295" s="11"/>
      <c r="T295" s="11"/>
      <c r="U295" s="11"/>
      <c r="V295" s="11"/>
      <c r="W295" s="11"/>
      <c r="X295" s="11"/>
      <c r="Y295" s="11"/>
      <c r="Z295" s="11" t="s">
        <v>82</v>
      </c>
      <c r="AA295" s="11"/>
      <c r="AB295" s="11"/>
      <c r="AC295" s="11"/>
      <c r="AD295" s="22">
        <f ca="1">IF(A295="","",TODAY())</f>
        <v>46211</v>
      </c>
    </row>
    <row r="296" customHeight="1" spans="1:30">
      <c r="A296" s="11" t="s">
        <v>1220</v>
      </c>
      <c r="B296" s="21">
        <v>2024</v>
      </c>
      <c r="C296" s="17" t="s">
        <v>1221</v>
      </c>
      <c r="D296" s="17" t="s">
        <v>2</v>
      </c>
      <c r="E296" s="18" t="s">
        <v>158</v>
      </c>
      <c r="F296" s="18" t="s">
        <v>1222</v>
      </c>
      <c r="G296" s="17" t="s">
        <v>1170</v>
      </c>
      <c r="H296" s="11" t="s">
        <v>2</v>
      </c>
      <c r="I296" s="11" t="s">
        <v>89</v>
      </c>
      <c r="J296" s="11" t="s">
        <v>149</v>
      </c>
      <c r="K296" s="11" t="str">
        <f>IF(J296="","",IF(OR(J296="金奖",J296="特等奖"),"顶级成果",IF(OR(J296="银奖",J296="一等奖",J296="创业之星"),"高等级成果",IF(OR(J296="铜奖",J296="二等奖"),"中等级成果",IF(OR(J296="三等奖",J296="优秀结项",J296="合格结项"),"一般成果",IF(OR(J296="国家级立项",J296="省级立项",J296="校级立项"),"立项成果","参与成果"))))))</f>
        <v>中等级成果</v>
      </c>
      <c r="L296" s="11" t="str">
        <f>IF(J296="","",IF(OR(J296="金奖",J296="银奖",J296="铜奖"),"金银铜体系",IF(OR(J296="特等奖",J296="一等奖",J296="二等奖",J296="三等奖"),"特一二三体系",IF(OR(J296="国家级立项",J296="省级立项",J296="校级立项"),"立项体系",IF(J296="创业之星","荣誉称号体系","其他")))))</f>
        <v>金银铜体系</v>
      </c>
      <c r="M296" s="11" t="str">
        <f>IF(J296="","",IF(OR(J296="入围奖",J296="优秀奖"),"是","是"))</f>
        <v>是</v>
      </c>
      <c r="N296" s="17" t="s">
        <v>301</v>
      </c>
      <c r="O296" s="11"/>
      <c r="P296" s="17" t="s">
        <v>1223</v>
      </c>
      <c r="Q296" s="11" t="s">
        <v>141</v>
      </c>
      <c r="R296" s="11"/>
      <c r="S296" s="11"/>
      <c r="T296" s="11"/>
      <c r="U296" s="11"/>
      <c r="V296" s="11"/>
      <c r="W296" s="11"/>
      <c r="X296" s="11"/>
      <c r="Y296" s="11"/>
      <c r="Z296" s="11" t="s">
        <v>82</v>
      </c>
      <c r="AA296" s="11"/>
      <c r="AB296" s="11"/>
      <c r="AC296" s="11"/>
      <c r="AD296" s="22">
        <f ca="1">IF(A296="","",TODAY())</f>
        <v>46211</v>
      </c>
    </row>
    <row r="297" customHeight="1" spans="1:30">
      <c r="A297" s="11" t="s">
        <v>1224</v>
      </c>
      <c r="B297" s="21">
        <v>2024</v>
      </c>
      <c r="C297" s="17" t="s">
        <v>1225</v>
      </c>
      <c r="D297" s="17" t="s">
        <v>2</v>
      </c>
      <c r="E297" s="18" t="s">
        <v>158</v>
      </c>
      <c r="F297" s="18" t="s">
        <v>1222</v>
      </c>
      <c r="G297" s="17" t="s">
        <v>1170</v>
      </c>
      <c r="H297" s="11" t="s">
        <v>2</v>
      </c>
      <c r="I297" s="11" t="s">
        <v>89</v>
      </c>
      <c r="J297" s="11" t="s">
        <v>149</v>
      </c>
      <c r="K297" s="11" t="str">
        <f>IF(J297="","",IF(OR(J297="金奖",J297="特等奖"),"顶级成果",IF(OR(J297="银奖",J297="一等奖",J297="创业之星"),"高等级成果",IF(OR(J297="铜奖",J297="二等奖"),"中等级成果",IF(OR(J297="三等奖",J297="优秀结项",J297="合格结项"),"一般成果",IF(OR(J297="国家级立项",J297="省级立项",J297="校级立项"),"立项成果","参与成果"))))))</f>
        <v>中等级成果</v>
      </c>
      <c r="L297" s="11" t="str">
        <f>IF(J297="","",IF(OR(J297="金奖",J297="银奖",J297="铜奖"),"金银铜体系",IF(OR(J297="特等奖",J297="一等奖",J297="二等奖",J297="三等奖"),"特一二三体系",IF(OR(J297="国家级立项",J297="省级立项",J297="校级立项"),"立项体系",IF(J297="创业之星","荣誉称号体系","其他")))))</f>
        <v>金银铜体系</v>
      </c>
      <c r="M297" s="11" t="str">
        <f>IF(J297="","",IF(OR(J297="入围奖",J297="优秀奖"),"是","是"))</f>
        <v>是</v>
      </c>
      <c r="N297" s="17" t="s">
        <v>293</v>
      </c>
      <c r="O297" s="11"/>
      <c r="P297" s="17" t="s">
        <v>1226</v>
      </c>
      <c r="Q297" s="11" t="s">
        <v>76</v>
      </c>
      <c r="R297" s="11"/>
      <c r="S297" s="11"/>
      <c r="T297" s="11"/>
      <c r="U297" s="11"/>
      <c r="V297" s="11"/>
      <c r="W297" s="11"/>
      <c r="X297" s="11"/>
      <c r="Y297" s="11"/>
      <c r="Z297" s="11" t="s">
        <v>82</v>
      </c>
      <c r="AA297" s="11"/>
      <c r="AB297" s="11"/>
      <c r="AC297" s="11"/>
      <c r="AD297" s="22">
        <f ca="1">IF(A297="","",TODAY())</f>
        <v>46211</v>
      </c>
    </row>
    <row r="298" customHeight="1" spans="1:30">
      <c r="A298" s="11" t="s">
        <v>1227</v>
      </c>
      <c r="B298" s="21">
        <v>2024</v>
      </c>
      <c r="C298" s="17" t="s">
        <v>1228</v>
      </c>
      <c r="D298" s="17" t="s">
        <v>2</v>
      </c>
      <c r="E298" s="18" t="s">
        <v>158</v>
      </c>
      <c r="F298" s="18" t="s">
        <v>1222</v>
      </c>
      <c r="G298" s="17" t="s">
        <v>1170</v>
      </c>
      <c r="H298" s="11" t="s">
        <v>2</v>
      </c>
      <c r="I298" s="11" t="s">
        <v>89</v>
      </c>
      <c r="J298" s="11" t="s">
        <v>149</v>
      </c>
      <c r="K298" s="11" t="str">
        <f>IF(J298="","",IF(OR(J298="金奖",J298="特等奖"),"顶级成果",IF(OR(J298="银奖",J298="一等奖",J298="创业之星"),"高等级成果",IF(OR(J298="铜奖",J298="二等奖"),"中等级成果",IF(OR(J298="三等奖",J298="优秀结项",J298="合格结项"),"一般成果",IF(OR(J298="国家级立项",J298="省级立项",J298="校级立项"),"立项成果","参与成果"))))))</f>
        <v>中等级成果</v>
      </c>
      <c r="L298" s="11" t="str">
        <f>IF(J298="","",IF(OR(J298="金奖",J298="银奖",J298="铜奖"),"金银铜体系",IF(OR(J298="特等奖",J298="一等奖",J298="二等奖",J298="三等奖"),"特一二三体系",IF(OR(J298="国家级立项",J298="省级立项",J298="校级立项"),"立项体系",IF(J298="创业之星","荣誉称号体系","其他")))))</f>
        <v>金银铜体系</v>
      </c>
      <c r="M298" s="11" t="str">
        <f>IF(J298="","",IF(OR(J298="入围奖",J298="优秀奖"),"是","是"))</f>
        <v>是</v>
      </c>
      <c r="N298" s="17" t="s">
        <v>1229</v>
      </c>
      <c r="O298" s="11"/>
      <c r="P298" s="17" t="s">
        <v>1230</v>
      </c>
      <c r="Q298" s="11" t="s">
        <v>76</v>
      </c>
      <c r="R298" s="11"/>
      <c r="S298" s="11"/>
      <c r="T298" s="11"/>
      <c r="U298" s="11"/>
      <c r="V298" s="11" t="s">
        <v>72</v>
      </c>
      <c r="W298" s="11"/>
      <c r="X298" s="11"/>
      <c r="Y298" s="11"/>
      <c r="Z298" s="11" t="s">
        <v>82</v>
      </c>
      <c r="AA298" s="11"/>
      <c r="AB298" s="11"/>
      <c r="AC298" s="11"/>
      <c r="AD298" s="22">
        <f ca="1">IF(A298="","",TODAY())</f>
        <v>46211</v>
      </c>
    </row>
    <row r="299" customHeight="1" spans="1:30">
      <c r="A299" s="11" t="s">
        <v>1231</v>
      </c>
      <c r="B299" s="21">
        <v>2024</v>
      </c>
      <c r="C299" s="17" t="s">
        <v>1232</v>
      </c>
      <c r="D299" s="17" t="s">
        <v>2</v>
      </c>
      <c r="E299" s="18" t="s">
        <v>158</v>
      </c>
      <c r="F299" s="18" t="s">
        <v>1222</v>
      </c>
      <c r="G299" s="17" t="s">
        <v>1170</v>
      </c>
      <c r="H299" s="11" t="s">
        <v>2</v>
      </c>
      <c r="I299" s="11" t="s">
        <v>89</v>
      </c>
      <c r="J299" s="11" t="s">
        <v>149</v>
      </c>
      <c r="K299" s="11" t="str">
        <f>IF(J299="","",IF(OR(J299="金奖",J299="特等奖"),"顶级成果",IF(OR(J299="银奖",J299="一等奖",J299="创业之星"),"高等级成果",IF(OR(J299="铜奖",J299="二等奖"),"中等级成果",IF(OR(J299="三等奖",J299="优秀结项",J299="合格结项"),"一般成果",IF(OR(J299="国家级立项",J299="省级立项",J299="校级立项"),"立项成果","参与成果"))))))</f>
        <v>中等级成果</v>
      </c>
      <c r="L299" s="11" t="str">
        <f>IF(J299="","",IF(OR(J299="金奖",J299="银奖",J299="铜奖"),"金银铜体系",IF(OR(J299="特等奖",J299="一等奖",J299="二等奖",J299="三等奖"),"特一二三体系",IF(OR(J299="国家级立项",J299="省级立项",J299="校级立项"),"立项体系",IF(J299="创业之星","荣誉称号体系","其他")))))</f>
        <v>金银铜体系</v>
      </c>
      <c r="M299" s="11" t="str">
        <f>IF(J299="","",IF(OR(J299="入围奖",J299="优秀奖"),"是","是"))</f>
        <v>是</v>
      </c>
      <c r="N299" s="17" t="s">
        <v>1233</v>
      </c>
      <c r="O299" s="11"/>
      <c r="P299" s="17" t="s">
        <v>1234</v>
      </c>
      <c r="Q299" s="11" t="s">
        <v>76</v>
      </c>
      <c r="R299" s="11"/>
      <c r="S299" s="11"/>
      <c r="T299" s="11"/>
      <c r="U299" s="11"/>
      <c r="V299" s="11" t="s">
        <v>72</v>
      </c>
      <c r="W299" s="11"/>
      <c r="X299" s="11"/>
      <c r="Y299" s="11"/>
      <c r="Z299" s="11" t="s">
        <v>82</v>
      </c>
      <c r="AA299" s="11"/>
      <c r="AB299" s="11"/>
      <c r="AC299" s="11"/>
      <c r="AD299" s="22">
        <f ca="1">IF(A299="","",TODAY())</f>
        <v>46211</v>
      </c>
    </row>
    <row r="300" customHeight="1" spans="1:30">
      <c r="A300" s="11" t="s">
        <v>1235</v>
      </c>
      <c r="B300" s="21">
        <v>2024</v>
      </c>
      <c r="C300" s="17" t="s">
        <v>1236</v>
      </c>
      <c r="D300" s="17" t="s">
        <v>2</v>
      </c>
      <c r="E300" s="18" t="s">
        <v>639</v>
      </c>
      <c r="F300" s="18" t="s">
        <v>1237</v>
      </c>
      <c r="G300" s="11" t="s">
        <v>1238</v>
      </c>
      <c r="H300" s="11" t="s">
        <v>2</v>
      </c>
      <c r="I300" s="11" t="s">
        <v>89</v>
      </c>
      <c r="J300" s="11" t="s">
        <v>635</v>
      </c>
      <c r="K300" s="11" t="str">
        <f>IF(J300="","",IF(OR(J300="金奖",J300="特等奖"),"顶级成果",IF(OR(J300="银奖",J300="一等奖",J300="创业之星"),"高等级成果",IF(OR(J300="铜奖",J300="二等奖"),"中等级成果",IF(OR(J300="三等奖",J300="优秀结项",J300="合格结项"),"一般成果",IF(OR(J300="国家级立项",J300="省级立项",J300="校级立项"),"立项成果","参与成果"))))))</f>
        <v>顶级成果</v>
      </c>
      <c r="L300" s="11" t="str">
        <f>IF(J300="","",IF(OR(J300="金奖",J300="银奖",J300="铜奖"),"金银铜体系",IF(OR(J300="特等奖",J300="一等奖",J300="二等奖",J300="三等奖"),"特一二三体系",IF(OR(J300="国家级立项",J300="省级立项",J300="校级立项"),"立项体系",IF(J300="创业之星","荣誉称号体系","其他")))))</f>
        <v>金银铜体系</v>
      </c>
      <c r="M300" s="11" t="str">
        <f>IF(J300="","",IF(OR(J300="入围奖",J300="优秀奖"),"是","是"))</f>
        <v>是</v>
      </c>
      <c r="N300" s="17" t="s">
        <v>293</v>
      </c>
      <c r="O300" s="11"/>
      <c r="P300" s="11" t="s">
        <v>1239</v>
      </c>
      <c r="Q300" s="11" t="s">
        <v>1240</v>
      </c>
      <c r="R300" s="11"/>
      <c r="S300" s="11"/>
      <c r="T300" s="11"/>
      <c r="U300" s="11"/>
      <c r="V300" s="11"/>
      <c r="W300" s="11"/>
      <c r="X300" s="11"/>
      <c r="Y300" s="11"/>
      <c r="Z300" s="11" t="s">
        <v>82</v>
      </c>
      <c r="AA300" s="11"/>
      <c r="AB300" s="11"/>
      <c r="AC300" s="11"/>
      <c r="AD300" s="22">
        <f ca="1">IF(A300="","",TODAY())</f>
        <v>46211</v>
      </c>
    </row>
    <row r="301" customHeight="1" spans="1:30">
      <c r="A301" s="11" t="s">
        <v>1241</v>
      </c>
      <c r="B301" s="21">
        <v>2024</v>
      </c>
      <c r="C301" s="17" t="s">
        <v>1242</v>
      </c>
      <c r="D301" s="17" t="s">
        <v>3</v>
      </c>
      <c r="E301" s="18" t="s">
        <v>648</v>
      </c>
      <c r="F301" s="18" t="s">
        <v>1243</v>
      </c>
      <c r="G301" s="17" t="s">
        <v>1244</v>
      </c>
      <c r="H301" s="11" t="s">
        <v>3</v>
      </c>
      <c r="I301" s="11" t="s">
        <v>68</v>
      </c>
      <c r="J301" s="11" t="s">
        <v>651</v>
      </c>
      <c r="K301" s="11" t="str">
        <f>IF(J301="","",IF(OR(J301="金奖",J301="特等奖"),"顶级成果",IF(OR(J301="银奖",J301="一等奖",J301="创业之星"),"高等级成果",IF(OR(J301="铜奖",J301="二等奖"),"中等级成果",IF(OR(J301="三等奖",J301="优秀结项",J301="合格结项"),"一般成果",IF(OR(J301="国家级立项",J301="省级立项",J301="校级立项"),"立项成果","参与成果"))))))</f>
        <v>高等级成果</v>
      </c>
      <c r="L301" s="11" t="str">
        <f>IF(J301="","",IF(OR(J301="金奖",J301="银奖",J301="铜奖"),"金银铜体系",IF(OR(J301="特等奖",J301="一等奖",J301="二等奖",J301="三等奖"),"特一二三体系",IF(OR(J301="国家级立项",J301="省级立项",J301="校级立项"),"立项体系",IF(J301="创业之星","荣誉称号体系","其他")))))</f>
        <v>特一二三体系</v>
      </c>
      <c r="M301" s="11" t="str">
        <f>IF(J301="","",IF(OR(J301="入围奖",J301="优秀奖"),"是","是"))</f>
        <v>是</v>
      </c>
      <c r="N301" s="17" t="s">
        <v>1245</v>
      </c>
      <c r="O301" s="11"/>
      <c r="P301" s="17" t="s">
        <v>1246</v>
      </c>
      <c r="Q301" s="11" t="s">
        <v>988</v>
      </c>
      <c r="R301" s="11"/>
      <c r="S301" s="11"/>
      <c r="T301" s="11"/>
      <c r="U301" s="11"/>
      <c r="V301" s="11"/>
      <c r="W301" s="11"/>
      <c r="X301" s="11"/>
      <c r="Y301" s="11"/>
      <c r="Z301" s="11" t="s">
        <v>82</v>
      </c>
      <c r="AA301" s="11"/>
      <c r="AB301" s="11"/>
      <c r="AC301" s="11"/>
      <c r="AD301" s="22">
        <f ca="1">IF(A301="","",TODAY())</f>
        <v>46211</v>
      </c>
    </row>
    <row r="302" customHeight="1" spans="1:30">
      <c r="A302" s="11" t="s">
        <v>1247</v>
      </c>
      <c r="B302" s="21">
        <v>2024</v>
      </c>
      <c r="C302" s="17" t="s">
        <v>1248</v>
      </c>
      <c r="D302" s="17" t="s">
        <v>3</v>
      </c>
      <c r="E302" s="18" t="s">
        <v>648</v>
      </c>
      <c r="F302" s="18" t="s">
        <v>1243</v>
      </c>
      <c r="G302" s="17" t="s">
        <v>1244</v>
      </c>
      <c r="H302" s="11" t="s">
        <v>3</v>
      </c>
      <c r="I302" s="11" t="s">
        <v>68</v>
      </c>
      <c r="J302" s="11" t="s">
        <v>651</v>
      </c>
      <c r="K302" s="11" t="str">
        <f>IF(J302="","",IF(OR(J302="金奖",J302="特等奖"),"顶级成果",IF(OR(J302="银奖",J302="一等奖",J302="创业之星"),"高等级成果",IF(OR(J302="铜奖",J302="二等奖"),"中等级成果",IF(OR(J302="三等奖",J302="优秀结项",J302="合格结项"),"一般成果",IF(OR(J302="国家级立项",J302="省级立项",J302="校级立项"),"立项成果","参与成果"))))))</f>
        <v>高等级成果</v>
      </c>
      <c r="L302" s="11" t="str">
        <f>IF(J302="","",IF(OR(J302="金奖",J302="银奖",J302="铜奖"),"金银铜体系",IF(OR(J302="特等奖",J302="一等奖",J302="二等奖",J302="三等奖"),"特一二三体系",IF(OR(J302="国家级立项",J302="省级立项",J302="校级立项"),"立项体系",IF(J302="创业之星","荣誉称号体系","其他")))))</f>
        <v>特一二三体系</v>
      </c>
      <c r="M302" s="11" t="str">
        <f>IF(J302="","",IF(OR(J302="入围奖",J302="优秀奖"),"是","是"))</f>
        <v>是</v>
      </c>
      <c r="N302" s="17" t="s">
        <v>1249</v>
      </c>
      <c r="O302" s="11"/>
      <c r="P302" s="17" t="s">
        <v>1250</v>
      </c>
      <c r="Q302" s="11" t="s">
        <v>1251</v>
      </c>
      <c r="R302" s="11"/>
      <c r="S302" s="11"/>
      <c r="T302" s="11"/>
      <c r="U302" s="11"/>
      <c r="V302" s="11"/>
      <c r="W302" s="11"/>
      <c r="X302" s="11"/>
      <c r="Y302" s="11"/>
      <c r="Z302" s="11" t="s">
        <v>82</v>
      </c>
      <c r="AA302" s="11"/>
      <c r="AB302" s="11"/>
      <c r="AC302" s="11"/>
      <c r="AD302" s="22">
        <f ca="1">IF(A302="","",TODAY())</f>
        <v>46211</v>
      </c>
    </row>
    <row r="303" customHeight="1" spans="1:30">
      <c r="A303" s="11" t="s">
        <v>1252</v>
      </c>
      <c r="B303" s="21">
        <v>2024</v>
      </c>
      <c r="C303" s="17" t="s">
        <v>1253</v>
      </c>
      <c r="D303" s="17" t="s">
        <v>3</v>
      </c>
      <c r="E303" s="18" t="s">
        <v>648</v>
      </c>
      <c r="F303" s="18" t="s">
        <v>1243</v>
      </c>
      <c r="G303" s="17" t="s">
        <v>1244</v>
      </c>
      <c r="H303" s="11" t="s">
        <v>3</v>
      </c>
      <c r="I303" s="11" t="s">
        <v>68</v>
      </c>
      <c r="J303" s="11" t="s">
        <v>90</v>
      </c>
      <c r="K303" s="11" t="str">
        <f>IF(J303="","",IF(OR(J303="金奖",J303="特等奖"),"顶级成果",IF(OR(J303="银奖",J303="一等奖",J303="创业之星"),"高等级成果",IF(OR(J303="铜奖",J303="二等奖"),"中等级成果",IF(OR(J303="三等奖",J303="优秀结项",J303="合格结项"),"一般成果",IF(OR(J303="国家级立项",J303="省级立项",J303="校级立项"),"立项成果","参与成果"))))))</f>
        <v>中等级成果</v>
      </c>
      <c r="L303" s="11" t="str">
        <f>IF(J303="","",IF(OR(J303="金奖",J303="银奖",J303="铜奖"),"金银铜体系",IF(OR(J303="特等奖",J303="一等奖",J303="二等奖",J303="三等奖"),"特一二三体系",IF(OR(J303="国家级立项",J303="省级立项",J303="校级立项"),"立项体系",IF(J303="创业之星","荣誉称号体系","其他")))))</f>
        <v>特一二三体系</v>
      </c>
      <c r="M303" s="11" t="str">
        <f>IF(J303="","",IF(OR(J303="入围奖",J303="优秀奖"),"是","是"))</f>
        <v>是</v>
      </c>
      <c r="N303" s="17" t="s">
        <v>1254</v>
      </c>
      <c r="O303" s="11"/>
      <c r="P303" s="17" t="s">
        <v>1255</v>
      </c>
      <c r="Q303" s="11" t="s">
        <v>1256</v>
      </c>
      <c r="R303" s="11"/>
      <c r="S303" s="11"/>
      <c r="T303" s="11"/>
      <c r="U303" s="11"/>
      <c r="V303" s="11"/>
      <c r="W303" s="11"/>
      <c r="X303" s="11"/>
      <c r="Y303" s="11"/>
      <c r="Z303" s="11" t="s">
        <v>82</v>
      </c>
      <c r="AA303" s="11"/>
      <c r="AB303" s="11"/>
      <c r="AC303" s="11"/>
      <c r="AD303" s="22">
        <f ca="1">IF(A303="","",TODAY())</f>
        <v>46211</v>
      </c>
    </row>
    <row r="304" customHeight="1" spans="1:30">
      <c r="A304" s="11" t="s">
        <v>1257</v>
      </c>
      <c r="B304" s="21">
        <v>2024</v>
      </c>
      <c r="C304" s="17" t="s">
        <v>1258</v>
      </c>
      <c r="D304" s="17" t="s">
        <v>3</v>
      </c>
      <c r="E304" s="18" t="s">
        <v>648</v>
      </c>
      <c r="F304" s="18" t="s">
        <v>1243</v>
      </c>
      <c r="G304" s="17" t="s">
        <v>1244</v>
      </c>
      <c r="H304" s="11" t="s">
        <v>3</v>
      </c>
      <c r="I304" s="11" t="s">
        <v>68</v>
      </c>
      <c r="J304" s="11" t="s">
        <v>90</v>
      </c>
      <c r="K304" s="11" t="str">
        <f>IF(J304="","",IF(OR(J304="金奖",J304="特等奖"),"顶级成果",IF(OR(J304="银奖",J304="一等奖",J304="创业之星"),"高等级成果",IF(OR(J304="铜奖",J304="二等奖"),"中等级成果",IF(OR(J304="三等奖",J304="优秀结项",J304="合格结项"),"一般成果",IF(OR(J304="国家级立项",J304="省级立项",J304="校级立项"),"立项成果","参与成果"))))))</f>
        <v>中等级成果</v>
      </c>
      <c r="L304" s="11" t="str">
        <f>IF(J304="","",IF(OR(J304="金奖",J304="银奖",J304="铜奖"),"金银铜体系",IF(OR(J304="特等奖",J304="一等奖",J304="二等奖",J304="三等奖"),"特一二三体系",IF(OR(J304="国家级立项",J304="省级立项",J304="校级立项"),"立项体系",IF(J304="创业之星","荣誉称号体系","其他")))))</f>
        <v>特一二三体系</v>
      </c>
      <c r="M304" s="11" t="str">
        <f>IF(J304="","",IF(OR(J304="入围奖",J304="优秀奖"),"是","是"))</f>
        <v>是</v>
      </c>
      <c r="N304" s="17" t="s">
        <v>1259</v>
      </c>
      <c r="O304" s="11"/>
      <c r="P304" s="17" t="s">
        <v>1260</v>
      </c>
      <c r="Q304" s="11" t="s">
        <v>1261</v>
      </c>
      <c r="R304" s="11"/>
      <c r="S304" s="11"/>
      <c r="T304" s="11"/>
      <c r="U304" s="11"/>
      <c r="V304" s="11"/>
      <c r="W304" s="11"/>
      <c r="X304" s="11"/>
      <c r="Y304" s="11"/>
      <c r="Z304" s="11" t="s">
        <v>82</v>
      </c>
      <c r="AA304" s="11"/>
      <c r="AB304" s="11"/>
      <c r="AC304" s="11"/>
      <c r="AD304" s="22">
        <f ca="1">IF(A304="","",TODAY())</f>
        <v>46211</v>
      </c>
    </row>
    <row r="305" customHeight="1" spans="1:30">
      <c r="A305" s="11" t="s">
        <v>1262</v>
      </c>
      <c r="B305" s="21">
        <v>2024</v>
      </c>
      <c r="C305" s="17" t="s">
        <v>1263</v>
      </c>
      <c r="D305" s="17" t="s">
        <v>3</v>
      </c>
      <c r="E305" s="18" t="s">
        <v>648</v>
      </c>
      <c r="F305" s="18" t="s">
        <v>1243</v>
      </c>
      <c r="G305" s="17" t="s">
        <v>1244</v>
      </c>
      <c r="H305" s="11" t="s">
        <v>3</v>
      </c>
      <c r="I305" s="11" t="s">
        <v>68</v>
      </c>
      <c r="J305" s="11" t="s">
        <v>90</v>
      </c>
      <c r="K305" s="11" t="str">
        <f>IF(J305="","",IF(OR(J305="金奖",J305="特等奖"),"顶级成果",IF(OR(J305="银奖",J305="一等奖",J305="创业之星"),"高等级成果",IF(OR(J305="铜奖",J305="二等奖"),"中等级成果",IF(OR(J305="三等奖",J305="优秀结项",J305="合格结项"),"一般成果",IF(OR(J305="国家级立项",J305="省级立项",J305="校级立项"),"立项成果","参与成果"))))))</f>
        <v>中等级成果</v>
      </c>
      <c r="L305" s="11" t="str">
        <f>IF(J305="","",IF(OR(J305="金奖",J305="银奖",J305="铜奖"),"金银铜体系",IF(OR(J305="特等奖",J305="一等奖",J305="二等奖",J305="三等奖"),"特一二三体系",IF(OR(J305="国家级立项",J305="省级立项",J305="校级立项"),"立项体系",IF(J305="创业之星","荣誉称号体系","其他")))))</f>
        <v>特一二三体系</v>
      </c>
      <c r="M305" s="11" t="str">
        <f>IF(J305="","",IF(OR(J305="入围奖",J305="优秀奖"),"是","是"))</f>
        <v>是</v>
      </c>
      <c r="N305" s="17" t="s">
        <v>1264</v>
      </c>
      <c r="O305" s="11"/>
      <c r="P305" s="17" t="s">
        <v>1265</v>
      </c>
      <c r="Q305" s="11" t="s">
        <v>1266</v>
      </c>
      <c r="R305" s="11"/>
      <c r="S305" s="11"/>
      <c r="T305" s="11"/>
      <c r="U305" s="11"/>
      <c r="V305" s="11"/>
      <c r="W305" s="11"/>
      <c r="X305" s="11"/>
      <c r="Y305" s="11"/>
      <c r="Z305" s="11" t="s">
        <v>82</v>
      </c>
      <c r="AA305" s="11"/>
      <c r="AB305" s="11"/>
      <c r="AC305" s="11"/>
      <c r="AD305" s="22">
        <f ca="1">IF(A305="","",TODAY())</f>
        <v>46211</v>
      </c>
    </row>
    <row r="306" customHeight="1" spans="1:30">
      <c r="A306" s="11" t="s">
        <v>1267</v>
      </c>
      <c r="B306" s="21">
        <v>2024</v>
      </c>
      <c r="C306" s="17" t="s">
        <v>1268</v>
      </c>
      <c r="D306" s="17" t="s">
        <v>3</v>
      </c>
      <c r="E306" s="18" t="s">
        <v>648</v>
      </c>
      <c r="F306" s="18" t="s">
        <v>1243</v>
      </c>
      <c r="G306" s="17" t="s">
        <v>1244</v>
      </c>
      <c r="H306" s="11" t="s">
        <v>3</v>
      </c>
      <c r="I306" s="11" t="s">
        <v>68</v>
      </c>
      <c r="J306" s="11" t="s">
        <v>90</v>
      </c>
      <c r="K306" s="11" t="str">
        <f>IF(J306="","",IF(OR(J306="金奖",J306="特等奖"),"顶级成果",IF(OR(J306="银奖",J306="一等奖",J306="创业之星"),"高等级成果",IF(OR(J306="铜奖",J306="二等奖"),"中等级成果",IF(OR(J306="三等奖",J306="优秀结项",J306="合格结项"),"一般成果",IF(OR(J306="国家级立项",J306="省级立项",J306="校级立项"),"立项成果","参与成果"))))))</f>
        <v>中等级成果</v>
      </c>
      <c r="L306" s="11" t="str">
        <f>IF(J306="","",IF(OR(J306="金奖",J306="银奖",J306="铜奖"),"金银铜体系",IF(OR(J306="特等奖",J306="一等奖",J306="二等奖",J306="三等奖"),"特一二三体系",IF(OR(J306="国家级立项",J306="省级立项",J306="校级立项"),"立项体系",IF(J306="创业之星","荣誉称号体系","其他")))))</f>
        <v>特一二三体系</v>
      </c>
      <c r="M306" s="11" t="str">
        <f>IF(J306="","",IF(OR(J306="入围奖",J306="优秀奖"),"是","是"))</f>
        <v>是</v>
      </c>
      <c r="N306" s="17" t="s">
        <v>1269</v>
      </c>
      <c r="O306" s="11"/>
      <c r="P306" s="17" t="s">
        <v>1270</v>
      </c>
      <c r="Q306" s="11" t="s">
        <v>1271</v>
      </c>
      <c r="R306" s="11"/>
      <c r="S306" s="11"/>
      <c r="T306" s="11"/>
      <c r="U306" s="11"/>
      <c r="V306" s="11"/>
      <c r="W306" s="11"/>
      <c r="X306" s="11"/>
      <c r="Y306" s="11"/>
      <c r="Z306" s="11" t="s">
        <v>82</v>
      </c>
      <c r="AA306" s="11"/>
      <c r="AB306" s="11"/>
      <c r="AC306" s="11"/>
      <c r="AD306" s="22">
        <f ca="1">IF(A306="","",TODAY())</f>
        <v>46211</v>
      </c>
    </row>
    <row r="307" customHeight="1" spans="1:30">
      <c r="A307" s="11" t="s">
        <v>1272</v>
      </c>
      <c r="B307" s="21">
        <v>2024</v>
      </c>
      <c r="C307" s="17" t="s">
        <v>1273</v>
      </c>
      <c r="D307" s="17" t="s">
        <v>3</v>
      </c>
      <c r="E307" s="18" t="s">
        <v>648</v>
      </c>
      <c r="F307" s="18" t="s">
        <v>1243</v>
      </c>
      <c r="G307" s="17" t="s">
        <v>1244</v>
      </c>
      <c r="H307" s="11" t="s">
        <v>3</v>
      </c>
      <c r="I307" s="11" t="s">
        <v>68</v>
      </c>
      <c r="J307" s="11" t="s">
        <v>90</v>
      </c>
      <c r="K307" s="11" t="str">
        <f>IF(J307="","",IF(OR(J307="金奖",J307="特等奖"),"顶级成果",IF(OR(J307="银奖",J307="一等奖",J307="创业之星"),"高等级成果",IF(OR(J307="铜奖",J307="二等奖"),"中等级成果",IF(OR(J307="三等奖",J307="优秀结项",J307="合格结项"),"一般成果",IF(OR(J307="国家级立项",J307="省级立项",J307="校级立项"),"立项成果","参与成果"))))))</f>
        <v>中等级成果</v>
      </c>
      <c r="L307" s="11" t="str">
        <f>IF(J307="","",IF(OR(J307="金奖",J307="银奖",J307="铜奖"),"金银铜体系",IF(OR(J307="特等奖",J307="一等奖",J307="二等奖",J307="三等奖"),"特一二三体系",IF(OR(J307="国家级立项",J307="省级立项",J307="校级立项"),"立项体系",IF(J307="创业之星","荣誉称号体系","其他")))))</f>
        <v>特一二三体系</v>
      </c>
      <c r="M307" s="11" t="str">
        <f>IF(J307="","",IF(OR(J307="入围奖",J307="优秀奖"),"是","是"))</f>
        <v>是</v>
      </c>
      <c r="N307" s="17" t="s">
        <v>1274</v>
      </c>
      <c r="O307" s="11"/>
      <c r="P307" s="17" t="s">
        <v>1275</v>
      </c>
      <c r="Q307" s="11" t="s">
        <v>1276</v>
      </c>
      <c r="R307" s="11"/>
      <c r="S307" s="11"/>
      <c r="T307" s="11"/>
      <c r="U307" s="11"/>
      <c r="V307" s="11" t="s">
        <v>72</v>
      </c>
      <c r="W307" s="11"/>
      <c r="X307" s="11"/>
      <c r="Y307" s="11"/>
      <c r="Z307" s="11" t="s">
        <v>82</v>
      </c>
      <c r="AA307" s="11"/>
      <c r="AB307" s="11"/>
      <c r="AC307" s="11"/>
      <c r="AD307" s="22">
        <f ca="1">IF(A307="","",TODAY())</f>
        <v>46211</v>
      </c>
    </row>
    <row r="308" customHeight="1" spans="1:30">
      <c r="A308" s="11" t="s">
        <v>1277</v>
      </c>
      <c r="B308" s="21">
        <v>2024</v>
      </c>
      <c r="C308" s="17" t="s">
        <v>1278</v>
      </c>
      <c r="D308" s="17" t="s">
        <v>3</v>
      </c>
      <c r="E308" s="18" t="s">
        <v>648</v>
      </c>
      <c r="F308" s="18" t="s">
        <v>1243</v>
      </c>
      <c r="G308" s="17" t="s">
        <v>1244</v>
      </c>
      <c r="H308" s="11" t="s">
        <v>3</v>
      </c>
      <c r="I308" s="11" t="s">
        <v>68</v>
      </c>
      <c r="J308" s="11" t="s">
        <v>69</v>
      </c>
      <c r="K308" s="11" t="str">
        <f>IF(J308="","",IF(OR(J308="金奖",J308="特等奖"),"顶级成果",IF(OR(J308="银奖",J308="一等奖",J308="创业之星"),"高等级成果",IF(OR(J308="铜奖",J308="二等奖"),"中等级成果",IF(OR(J308="三等奖",J308="优秀结项",J308="合格结项"),"一般成果",IF(OR(J308="国家级立项",J308="省级立项",J308="校级立项"),"立项成果","参与成果"))))))</f>
        <v>一般成果</v>
      </c>
      <c r="L308" s="11" t="str">
        <f>IF(J308="","",IF(OR(J308="金奖",J308="银奖",J308="铜奖"),"金银铜体系",IF(OR(J308="特等奖",J308="一等奖",J308="二等奖",J308="三等奖"),"特一二三体系",IF(OR(J308="国家级立项",J308="省级立项",J308="校级立项"),"立项体系",IF(J308="创业之星","荣誉称号体系","其他")))))</f>
        <v>特一二三体系</v>
      </c>
      <c r="M308" s="11" t="str">
        <f>IF(J308="","",IF(OR(J308="入围奖",J308="优秀奖"),"是","是"))</f>
        <v>是</v>
      </c>
      <c r="N308" s="17" t="s">
        <v>1279</v>
      </c>
      <c r="O308" s="11"/>
      <c r="P308" s="17" t="s">
        <v>1280</v>
      </c>
      <c r="Q308" s="11" t="s">
        <v>988</v>
      </c>
      <c r="R308" s="11"/>
      <c r="S308" s="11"/>
      <c r="T308" s="11"/>
      <c r="U308" s="11"/>
      <c r="V308" s="11"/>
      <c r="W308" s="11"/>
      <c r="X308" s="11"/>
      <c r="Y308" s="11"/>
      <c r="Z308" s="11" t="s">
        <v>82</v>
      </c>
      <c r="AA308" s="11"/>
      <c r="AB308" s="11"/>
      <c r="AC308" s="11"/>
      <c r="AD308" s="22">
        <f ca="1">IF(A308="","",TODAY())</f>
        <v>46211</v>
      </c>
    </row>
    <row r="309" customHeight="1" spans="1:30">
      <c r="A309" s="11" t="s">
        <v>1281</v>
      </c>
      <c r="B309" s="21">
        <v>2024</v>
      </c>
      <c r="C309" s="17" t="s">
        <v>1282</v>
      </c>
      <c r="D309" s="17" t="s">
        <v>3</v>
      </c>
      <c r="E309" s="18" t="s">
        <v>648</v>
      </c>
      <c r="F309" s="18" t="s">
        <v>1243</v>
      </c>
      <c r="G309" s="17" t="s">
        <v>1244</v>
      </c>
      <c r="H309" s="11" t="s">
        <v>3</v>
      </c>
      <c r="I309" s="11" t="s">
        <v>68</v>
      </c>
      <c r="J309" s="11" t="s">
        <v>651</v>
      </c>
      <c r="K309" s="11" t="str">
        <f>IF(J309="","",IF(OR(J309="金奖",J309="特等奖"),"顶级成果",IF(OR(J309="银奖",J309="一等奖",J309="创业之星"),"高等级成果",IF(OR(J309="铜奖",J309="二等奖"),"中等级成果",IF(OR(J309="三等奖",J309="优秀结项",J309="合格结项"),"一般成果",IF(OR(J309="国家级立项",J309="省级立项",J309="校级立项"),"立项成果","参与成果"))))))</f>
        <v>高等级成果</v>
      </c>
      <c r="L309" s="11" t="str">
        <f>IF(J309="","",IF(OR(J309="金奖",J309="银奖",J309="铜奖"),"金银铜体系",IF(OR(J309="特等奖",J309="一等奖",J309="二等奖",J309="三等奖"),"特一二三体系",IF(OR(J309="国家级立项",J309="省级立项",J309="校级立项"),"立项体系",IF(J309="创业之星","荣誉称号体系","其他")))))</f>
        <v>特一二三体系</v>
      </c>
      <c r="M309" s="11" t="str">
        <f>IF(J309="","",IF(OR(J309="入围奖",J309="优秀奖"),"是","是"))</f>
        <v>是</v>
      </c>
      <c r="N309" s="17" t="s">
        <v>1283</v>
      </c>
      <c r="O309" s="11"/>
      <c r="P309" s="17" t="s">
        <v>1284</v>
      </c>
      <c r="Q309" s="11" t="s">
        <v>1285</v>
      </c>
      <c r="R309" s="11"/>
      <c r="S309" s="11"/>
      <c r="T309" s="11"/>
      <c r="U309" s="11"/>
      <c r="V309" s="11"/>
      <c r="W309" s="11"/>
      <c r="X309" s="11"/>
      <c r="Y309" s="11"/>
      <c r="Z309" s="11" t="s">
        <v>82</v>
      </c>
      <c r="AA309" s="11"/>
      <c r="AB309" s="11"/>
      <c r="AC309" s="11"/>
      <c r="AD309" s="22">
        <f ca="1">IF(A309="","",TODAY())</f>
        <v>46211</v>
      </c>
    </row>
    <row r="310" customHeight="1" spans="1:30">
      <c r="A310" s="11" t="s">
        <v>1286</v>
      </c>
      <c r="B310" s="21">
        <v>2024</v>
      </c>
      <c r="C310" s="17" t="s">
        <v>1287</v>
      </c>
      <c r="D310" s="17" t="s">
        <v>3</v>
      </c>
      <c r="E310" s="18" t="s">
        <v>348</v>
      </c>
      <c r="F310" s="18" t="s">
        <v>1288</v>
      </c>
      <c r="G310" s="17" t="s">
        <v>969</v>
      </c>
      <c r="H310" s="11" t="s">
        <v>3</v>
      </c>
      <c r="I310" s="11" t="s">
        <v>68</v>
      </c>
      <c r="J310" s="11" t="s">
        <v>90</v>
      </c>
      <c r="K310" s="11" t="str">
        <f>IF(J310="","",IF(OR(J310="金奖",J310="特等奖"),"顶级成果",IF(OR(J310="银奖",J310="一等奖",J310="创业之星"),"高等级成果",IF(OR(J310="铜奖",J310="二等奖"),"中等级成果",IF(OR(J310="三等奖",J310="优秀结项",J310="合格结项"),"一般成果",IF(OR(J310="国家级立项",J310="省级立项",J310="校级立项"),"立项成果","参与成果"))))))</f>
        <v>中等级成果</v>
      </c>
      <c r="L310" s="11" t="str">
        <f>IF(J310="","",IF(OR(J310="金奖",J310="银奖",J310="铜奖"),"金银铜体系",IF(OR(J310="特等奖",J310="一等奖",J310="二等奖",J310="三等奖"),"特一二三体系",IF(OR(J310="国家级立项",J310="省级立项",J310="校级立项"),"立项体系",IF(J310="创业之星","荣誉称号体系","其他")))))</f>
        <v>特一二三体系</v>
      </c>
      <c r="M310" s="11" t="str">
        <f>IF(J310="","",IF(OR(J310="入围奖",J310="优秀奖"),"是","是"))</f>
        <v>是</v>
      </c>
      <c r="N310" s="17" t="s">
        <v>1289</v>
      </c>
      <c r="O310" s="11"/>
      <c r="P310" s="17" t="s">
        <v>1290</v>
      </c>
      <c r="Q310" s="11" t="s">
        <v>979</v>
      </c>
      <c r="R310" s="11"/>
      <c r="S310" s="11"/>
      <c r="T310" s="11"/>
      <c r="U310" s="11"/>
      <c r="V310" s="11"/>
      <c r="W310" s="11"/>
      <c r="X310" s="11"/>
      <c r="Y310" s="11"/>
      <c r="Z310" s="11" t="s">
        <v>82</v>
      </c>
      <c r="AA310" s="11"/>
      <c r="AB310" s="11"/>
      <c r="AC310" s="11"/>
      <c r="AD310" s="22">
        <f ca="1">IF(A310="","",TODAY())</f>
        <v>46211</v>
      </c>
    </row>
    <row r="311" customHeight="1" spans="1:30">
      <c r="A311" s="11" t="s">
        <v>1291</v>
      </c>
      <c r="B311" s="21">
        <v>2024</v>
      </c>
      <c r="C311" s="17" t="s">
        <v>1292</v>
      </c>
      <c r="D311" s="17" t="s">
        <v>3</v>
      </c>
      <c r="E311" s="18" t="s">
        <v>348</v>
      </c>
      <c r="F311" s="18" t="s">
        <v>1288</v>
      </c>
      <c r="G311" s="17" t="s">
        <v>969</v>
      </c>
      <c r="H311" s="11" t="s">
        <v>3</v>
      </c>
      <c r="I311" s="11" t="s">
        <v>68</v>
      </c>
      <c r="J311" s="11" t="s">
        <v>69</v>
      </c>
      <c r="K311" s="11" t="str">
        <f>IF(J311="","",IF(OR(J311="金奖",J311="特等奖"),"顶级成果",IF(OR(J311="银奖",J311="一等奖",J311="创业之星"),"高等级成果",IF(OR(J311="铜奖",J311="二等奖"),"中等级成果",IF(OR(J311="三等奖",J311="优秀结项",J311="合格结项"),"一般成果",IF(OR(J311="国家级立项",J311="省级立项",J311="校级立项"),"立项成果","参与成果"))))))</f>
        <v>一般成果</v>
      </c>
      <c r="L311" s="11" t="str">
        <f>IF(J311="","",IF(OR(J311="金奖",J311="银奖",J311="铜奖"),"金银铜体系",IF(OR(J311="特等奖",J311="一等奖",J311="二等奖",J311="三等奖"),"特一二三体系",IF(OR(J311="国家级立项",J311="省级立项",J311="校级立项"),"立项体系",IF(J311="创业之星","荣誉称号体系","其他")))))</f>
        <v>特一二三体系</v>
      </c>
      <c r="M311" s="11" t="str">
        <f>IF(J311="","",IF(OR(J311="入围奖",J311="优秀奖"),"是","是"))</f>
        <v>是</v>
      </c>
      <c r="N311" s="17" t="s">
        <v>1293</v>
      </c>
      <c r="O311" s="11"/>
      <c r="P311" s="17" t="s">
        <v>1294</v>
      </c>
      <c r="Q311" s="11" t="s">
        <v>1295</v>
      </c>
      <c r="R311" s="11"/>
      <c r="S311" s="11"/>
      <c r="T311" s="11"/>
      <c r="U311" s="11"/>
      <c r="V311" s="11"/>
      <c r="W311" s="11"/>
      <c r="X311" s="11"/>
      <c r="Y311" s="11"/>
      <c r="Z311" s="11" t="s">
        <v>82</v>
      </c>
      <c r="AA311" s="11"/>
      <c r="AB311" s="11"/>
      <c r="AC311" s="11"/>
      <c r="AD311" s="22">
        <f ca="1">IF(A311="","",TODAY())</f>
        <v>46211</v>
      </c>
    </row>
    <row r="312" customHeight="1" spans="1:30">
      <c r="A312" s="11" t="s">
        <v>1296</v>
      </c>
      <c r="B312" s="21">
        <v>2024</v>
      </c>
      <c r="C312" s="17" t="s">
        <v>1297</v>
      </c>
      <c r="D312" s="17" t="s">
        <v>3</v>
      </c>
      <c r="E312" s="18" t="s">
        <v>348</v>
      </c>
      <c r="F312" s="18" t="s">
        <v>1288</v>
      </c>
      <c r="G312" s="17" t="s">
        <v>969</v>
      </c>
      <c r="H312" s="11" t="s">
        <v>3</v>
      </c>
      <c r="I312" s="11" t="s">
        <v>68</v>
      </c>
      <c r="J312" s="11" t="s">
        <v>69</v>
      </c>
      <c r="K312" s="11" t="str">
        <f>IF(J312="","",IF(OR(J312="金奖",J312="特等奖"),"顶级成果",IF(OR(J312="银奖",J312="一等奖",J312="创业之星"),"高等级成果",IF(OR(J312="铜奖",J312="二等奖"),"中等级成果",IF(OR(J312="三等奖",J312="优秀结项",J312="合格结项"),"一般成果",IF(OR(J312="国家级立项",J312="省级立项",J312="校级立项"),"立项成果","参与成果"))))))</f>
        <v>一般成果</v>
      </c>
      <c r="L312" s="11" t="str">
        <f>IF(J312="","",IF(OR(J312="金奖",J312="银奖",J312="铜奖"),"金银铜体系",IF(OR(J312="特等奖",J312="一等奖",J312="二等奖",J312="三等奖"),"特一二三体系",IF(OR(J312="国家级立项",J312="省级立项",J312="校级立项"),"立项体系",IF(J312="创业之星","荣誉称号体系","其他")))))</f>
        <v>特一二三体系</v>
      </c>
      <c r="M312" s="11" t="str">
        <f>IF(J312="","",IF(OR(J312="入围奖",J312="优秀奖"),"是","是"))</f>
        <v>是</v>
      </c>
      <c r="N312" s="17" t="s">
        <v>1298</v>
      </c>
      <c r="O312" s="11"/>
      <c r="P312" s="17" t="s">
        <v>1299</v>
      </c>
      <c r="Q312" s="11" t="s">
        <v>1300</v>
      </c>
      <c r="R312" s="11"/>
      <c r="S312" s="11"/>
      <c r="T312" s="11"/>
      <c r="U312" s="11"/>
      <c r="V312" s="11"/>
      <c r="W312" s="11"/>
      <c r="X312" s="11"/>
      <c r="Y312" s="11"/>
      <c r="Z312" s="11" t="s">
        <v>82</v>
      </c>
      <c r="AA312" s="11"/>
      <c r="AB312" s="11"/>
      <c r="AC312" s="11"/>
      <c r="AD312" s="22">
        <f ca="1">IF(A312="","",TODAY())</f>
        <v>46211</v>
      </c>
    </row>
    <row r="313" customHeight="1" spans="1:30">
      <c r="A313" s="11" t="s">
        <v>1301</v>
      </c>
      <c r="B313" s="21">
        <v>2024</v>
      </c>
      <c r="C313" s="17" t="s">
        <v>1302</v>
      </c>
      <c r="D313" s="17" t="s">
        <v>3</v>
      </c>
      <c r="E313" s="18" t="s">
        <v>348</v>
      </c>
      <c r="F313" s="18" t="s">
        <v>1288</v>
      </c>
      <c r="G313" s="17" t="s">
        <v>969</v>
      </c>
      <c r="H313" s="11" t="s">
        <v>3</v>
      </c>
      <c r="I313" s="11" t="s">
        <v>68</v>
      </c>
      <c r="J313" s="11" t="s">
        <v>69</v>
      </c>
      <c r="K313" s="11" t="str">
        <f>IF(J313="","",IF(OR(J313="金奖",J313="特等奖"),"顶级成果",IF(OR(J313="银奖",J313="一等奖",J313="创业之星"),"高等级成果",IF(OR(J313="铜奖",J313="二等奖"),"中等级成果",IF(OR(J313="三等奖",J313="优秀结项",J313="合格结项"),"一般成果",IF(OR(J313="国家级立项",J313="省级立项",J313="校级立项"),"立项成果","参与成果"))))))</f>
        <v>一般成果</v>
      </c>
      <c r="L313" s="11" t="str">
        <f>IF(J313="","",IF(OR(J313="金奖",J313="银奖",J313="铜奖"),"金银铜体系",IF(OR(J313="特等奖",J313="一等奖",J313="二等奖",J313="三等奖"),"特一二三体系",IF(OR(J313="国家级立项",J313="省级立项",J313="校级立项"),"立项体系",IF(J313="创业之星","荣誉称号体系","其他")))))</f>
        <v>特一二三体系</v>
      </c>
      <c r="M313" s="11" t="str">
        <f>IF(J313="","",IF(OR(J313="入围奖",J313="优秀奖"),"是","是"))</f>
        <v>是</v>
      </c>
      <c r="N313" s="17" t="s">
        <v>1303</v>
      </c>
      <c r="O313" s="11"/>
      <c r="P313" s="17" t="s">
        <v>1304</v>
      </c>
      <c r="Q313" s="11" t="s">
        <v>979</v>
      </c>
      <c r="R313" s="11"/>
      <c r="S313" s="11"/>
      <c r="T313" s="11"/>
      <c r="U313" s="11"/>
      <c r="V313" s="11"/>
      <c r="W313" s="11"/>
      <c r="X313" s="11"/>
      <c r="Y313" s="11"/>
      <c r="Z313" s="11" t="s">
        <v>82</v>
      </c>
      <c r="AA313" s="11"/>
      <c r="AB313" s="11"/>
      <c r="AC313" s="11"/>
      <c r="AD313" s="22">
        <f ca="1">IF(A313="","",TODAY())</f>
        <v>46211</v>
      </c>
    </row>
    <row r="314" customHeight="1" spans="1:30">
      <c r="A314" s="11" t="s">
        <v>1305</v>
      </c>
      <c r="B314" s="21">
        <v>2024</v>
      </c>
      <c r="C314" s="17" t="s">
        <v>1306</v>
      </c>
      <c r="D314" s="17" t="s">
        <v>3</v>
      </c>
      <c r="E314" s="18" t="s">
        <v>348</v>
      </c>
      <c r="F314" s="18" t="s">
        <v>1288</v>
      </c>
      <c r="G314" s="17" t="s">
        <v>1307</v>
      </c>
      <c r="H314" s="11" t="s">
        <v>3</v>
      </c>
      <c r="I314" s="11" t="s">
        <v>89</v>
      </c>
      <c r="J314" s="11" t="s">
        <v>651</v>
      </c>
      <c r="K314" s="11" t="str">
        <f>IF(J314="","",IF(OR(J314="金奖",J314="特等奖"),"顶级成果",IF(OR(J314="银奖",J314="一等奖",J314="创业之星"),"高等级成果",IF(OR(J314="铜奖",J314="二等奖"),"中等级成果",IF(OR(J314="三等奖",J314="优秀结项",J314="合格结项"),"一般成果",IF(OR(J314="国家级立项",J314="省级立项",J314="校级立项"),"立项成果","参与成果"))))))</f>
        <v>高等级成果</v>
      </c>
      <c r="L314" s="11" t="str">
        <f>IF(J314="","",IF(OR(J314="金奖",J314="银奖",J314="铜奖"),"金银铜体系",IF(OR(J314="特等奖",J314="一等奖",J314="二等奖",J314="三等奖"),"特一二三体系",IF(OR(J314="国家级立项",J314="省级立项",J314="校级立项"),"立项体系",IF(J314="创业之星","荣誉称号体系","其他")))))</f>
        <v>特一二三体系</v>
      </c>
      <c r="M314" s="11" t="str">
        <f>IF(J314="","",IF(OR(J314="入围奖",J314="优秀奖"),"是","是"))</f>
        <v>是</v>
      </c>
      <c r="N314" s="17" t="s">
        <v>1308</v>
      </c>
      <c r="O314" s="11"/>
      <c r="P314" s="17" t="s">
        <v>1309</v>
      </c>
      <c r="Q314" s="11" t="s">
        <v>909</v>
      </c>
      <c r="R314" s="11"/>
      <c r="S314" s="11"/>
      <c r="T314" s="11"/>
      <c r="U314" s="11"/>
      <c r="V314" s="11"/>
      <c r="W314" s="11"/>
      <c r="X314" s="11"/>
      <c r="Y314" s="11"/>
      <c r="Z314" s="11" t="s">
        <v>82</v>
      </c>
      <c r="AA314" s="11"/>
      <c r="AB314" s="11"/>
      <c r="AC314" s="11"/>
      <c r="AD314" s="22">
        <f ca="1">IF(A314="","",TODAY())</f>
        <v>46211</v>
      </c>
    </row>
    <row r="315" customHeight="1" spans="1:30">
      <c r="A315" s="11" t="s">
        <v>1310</v>
      </c>
      <c r="B315" s="21">
        <v>2024</v>
      </c>
      <c r="C315" s="17" t="s">
        <v>1311</v>
      </c>
      <c r="D315" s="17" t="s">
        <v>3</v>
      </c>
      <c r="E315" s="18" t="s">
        <v>348</v>
      </c>
      <c r="F315" s="18" t="s">
        <v>1288</v>
      </c>
      <c r="G315" s="17" t="s">
        <v>1307</v>
      </c>
      <c r="H315" s="11" t="s">
        <v>3</v>
      </c>
      <c r="I315" s="11" t="s">
        <v>89</v>
      </c>
      <c r="J315" s="11" t="s">
        <v>651</v>
      </c>
      <c r="K315" s="11" t="str">
        <f>IF(J315="","",IF(OR(J315="金奖",J315="特等奖"),"顶级成果",IF(OR(J315="银奖",J315="一等奖",J315="创业之星"),"高等级成果",IF(OR(J315="铜奖",J315="二等奖"),"中等级成果",IF(OR(J315="三等奖",J315="优秀结项",J315="合格结项"),"一般成果",IF(OR(J315="国家级立项",J315="省级立项",J315="校级立项"),"立项成果","参与成果"))))))</f>
        <v>高等级成果</v>
      </c>
      <c r="L315" s="11" t="str">
        <f>IF(J315="","",IF(OR(J315="金奖",J315="银奖",J315="铜奖"),"金银铜体系",IF(OR(J315="特等奖",J315="一等奖",J315="二等奖",J315="三等奖"),"特一二三体系",IF(OR(J315="国家级立项",J315="省级立项",J315="校级立项"),"立项体系",IF(J315="创业之星","荣誉称号体系","其他")))))</f>
        <v>特一二三体系</v>
      </c>
      <c r="M315" s="11" t="str">
        <f>IF(J315="","",IF(OR(J315="入围奖",J315="优秀奖"),"是","是"))</f>
        <v>是</v>
      </c>
      <c r="N315" s="17" t="s">
        <v>1312</v>
      </c>
      <c r="O315" s="11"/>
      <c r="P315" s="17" t="s">
        <v>1313</v>
      </c>
      <c r="Q315" s="11" t="s">
        <v>1314</v>
      </c>
      <c r="R315" s="11"/>
      <c r="S315" s="11"/>
      <c r="T315" s="11"/>
      <c r="U315" s="11"/>
      <c r="V315" s="11"/>
      <c r="W315" s="11"/>
      <c r="X315" s="11"/>
      <c r="Y315" s="11"/>
      <c r="Z315" s="11" t="s">
        <v>82</v>
      </c>
      <c r="AA315" s="11"/>
      <c r="AB315" s="11"/>
      <c r="AC315" s="11"/>
      <c r="AD315" s="22">
        <f ca="1">IF(A315="","",TODAY())</f>
        <v>46211</v>
      </c>
    </row>
    <row r="316" customHeight="1" spans="1:30">
      <c r="A316" s="11" t="s">
        <v>1315</v>
      </c>
      <c r="B316" s="21">
        <v>2024</v>
      </c>
      <c r="C316" s="17" t="s">
        <v>1316</v>
      </c>
      <c r="D316" s="17" t="s">
        <v>3</v>
      </c>
      <c r="E316" s="18" t="s">
        <v>348</v>
      </c>
      <c r="F316" s="18" t="s">
        <v>1288</v>
      </c>
      <c r="G316" s="17" t="s">
        <v>1307</v>
      </c>
      <c r="H316" s="11" t="s">
        <v>3</v>
      </c>
      <c r="I316" s="11" t="s">
        <v>89</v>
      </c>
      <c r="J316" s="11" t="s">
        <v>651</v>
      </c>
      <c r="K316" s="11" t="str">
        <f>IF(J316="","",IF(OR(J316="金奖",J316="特等奖"),"顶级成果",IF(OR(J316="银奖",J316="一等奖",J316="创业之星"),"高等级成果",IF(OR(J316="铜奖",J316="二等奖"),"中等级成果",IF(OR(J316="三等奖",J316="优秀结项",J316="合格结项"),"一般成果",IF(OR(J316="国家级立项",J316="省级立项",J316="校级立项"),"立项成果","参与成果"))))))</f>
        <v>高等级成果</v>
      </c>
      <c r="L316" s="11" t="str">
        <f>IF(J316="","",IF(OR(J316="金奖",J316="银奖",J316="铜奖"),"金银铜体系",IF(OR(J316="特等奖",J316="一等奖",J316="二等奖",J316="三等奖"),"特一二三体系",IF(OR(J316="国家级立项",J316="省级立项",J316="校级立项"),"立项体系",IF(J316="创业之星","荣誉称号体系","其他")))))</f>
        <v>特一二三体系</v>
      </c>
      <c r="M316" s="11" t="str">
        <f>IF(J316="","",IF(OR(J316="入围奖",J316="优秀奖"),"是","是"))</f>
        <v>是</v>
      </c>
      <c r="N316" s="17" t="s">
        <v>1317</v>
      </c>
      <c r="O316" s="11"/>
      <c r="P316" s="17" t="s">
        <v>1318</v>
      </c>
      <c r="Q316" s="11" t="s">
        <v>1319</v>
      </c>
      <c r="R316" s="11"/>
      <c r="S316" s="11"/>
      <c r="T316" s="11"/>
      <c r="U316" s="11"/>
      <c r="V316" s="11"/>
      <c r="W316" s="11"/>
      <c r="X316" s="11"/>
      <c r="Y316" s="11"/>
      <c r="Z316" s="11" t="s">
        <v>82</v>
      </c>
      <c r="AA316" s="11"/>
      <c r="AB316" s="11"/>
      <c r="AC316" s="11"/>
      <c r="AD316" s="22">
        <f ca="1">IF(A316="","",TODAY())</f>
        <v>46211</v>
      </c>
    </row>
    <row r="317" customHeight="1" spans="1:30">
      <c r="A317" s="11" t="s">
        <v>1320</v>
      </c>
      <c r="B317" s="21">
        <v>2024</v>
      </c>
      <c r="C317" s="17" t="s">
        <v>1321</v>
      </c>
      <c r="D317" s="17" t="s">
        <v>3</v>
      </c>
      <c r="E317" s="18" t="s">
        <v>348</v>
      </c>
      <c r="F317" s="18" t="s">
        <v>1288</v>
      </c>
      <c r="G317" s="17" t="s">
        <v>1307</v>
      </c>
      <c r="H317" s="11" t="s">
        <v>3</v>
      </c>
      <c r="I317" s="11" t="s">
        <v>89</v>
      </c>
      <c r="J317" s="11" t="s">
        <v>90</v>
      </c>
      <c r="K317" s="11" t="str">
        <f>IF(J317="","",IF(OR(J317="金奖",J317="特等奖"),"顶级成果",IF(OR(J317="银奖",J317="一等奖",J317="创业之星"),"高等级成果",IF(OR(J317="铜奖",J317="二等奖"),"中等级成果",IF(OR(J317="三等奖",J317="优秀结项",J317="合格结项"),"一般成果",IF(OR(J317="国家级立项",J317="省级立项",J317="校级立项"),"立项成果","参与成果"))))))</f>
        <v>中等级成果</v>
      </c>
      <c r="L317" s="11" t="str">
        <f>IF(J317="","",IF(OR(J317="金奖",J317="银奖",J317="铜奖"),"金银铜体系",IF(OR(J317="特等奖",J317="一等奖",J317="二等奖",J317="三等奖"),"特一二三体系",IF(OR(J317="国家级立项",J317="省级立项",J317="校级立项"),"立项体系",IF(J317="创业之星","荣誉称号体系","其他")))))</f>
        <v>特一二三体系</v>
      </c>
      <c r="M317" s="11" t="str">
        <f>IF(J317="","",IF(OR(J317="入围奖",J317="优秀奖"),"是","是"))</f>
        <v>是</v>
      </c>
      <c r="N317" s="17" t="s">
        <v>1322</v>
      </c>
      <c r="O317" s="11"/>
      <c r="P317" s="17" t="s">
        <v>1323</v>
      </c>
      <c r="Q317" s="11" t="s">
        <v>1324</v>
      </c>
      <c r="R317" s="11"/>
      <c r="S317" s="11"/>
      <c r="T317" s="11"/>
      <c r="U317" s="11"/>
      <c r="V317" s="11"/>
      <c r="W317" s="11"/>
      <c r="X317" s="11"/>
      <c r="Y317" s="11"/>
      <c r="Z317" s="11" t="s">
        <v>82</v>
      </c>
      <c r="AA317" s="11"/>
      <c r="AB317" s="11"/>
      <c r="AC317" s="11"/>
      <c r="AD317" s="22">
        <f ca="1">IF(A317="","",TODAY())</f>
        <v>46211</v>
      </c>
    </row>
    <row r="318" customHeight="1" spans="1:30">
      <c r="A318" s="11" t="s">
        <v>1325</v>
      </c>
      <c r="B318" s="21">
        <v>2024</v>
      </c>
      <c r="C318" s="17" t="s">
        <v>1326</v>
      </c>
      <c r="D318" s="17" t="s">
        <v>3</v>
      </c>
      <c r="E318" s="18" t="s">
        <v>348</v>
      </c>
      <c r="F318" s="18" t="s">
        <v>1288</v>
      </c>
      <c r="G318" s="17" t="s">
        <v>1307</v>
      </c>
      <c r="H318" s="11" t="s">
        <v>3</v>
      </c>
      <c r="I318" s="11" t="s">
        <v>89</v>
      </c>
      <c r="J318" s="11" t="s">
        <v>90</v>
      </c>
      <c r="K318" s="11" t="str">
        <f>IF(J318="","",IF(OR(J318="金奖",J318="特等奖"),"顶级成果",IF(OR(J318="银奖",J318="一等奖",J318="创业之星"),"高等级成果",IF(OR(J318="铜奖",J318="二等奖"),"中等级成果",IF(OR(J318="三等奖",J318="优秀结项",J318="合格结项"),"一般成果",IF(OR(J318="国家级立项",J318="省级立项",J318="校级立项"),"立项成果","参与成果"))))))</f>
        <v>中等级成果</v>
      </c>
      <c r="L318" s="11" t="str">
        <f>IF(J318="","",IF(OR(J318="金奖",J318="银奖",J318="铜奖"),"金银铜体系",IF(OR(J318="特等奖",J318="一等奖",J318="二等奖",J318="三等奖"),"特一二三体系",IF(OR(J318="国家级立项",J318="省级立项",J318="校级立项"),"立项体系",IF(J318="创业之星","荣誉称号体系","其他")))))</f>
        <v>特一二三体系</v>
      </c>
      <c r="M318" s="11" t="str">
        <f>IF(J318="","",IF(OR(J318="入围奖",J318="优秀奖"),"是","是"))</f>
        <v>是</v>
      </c>
      <c r="N318" s="17" t="s">
        <v>1327</v>
      </c>
      <c r="O318" s="11"/>
      <c r="P318" s="17" t="s">
        <v>1328</v>
      </c>
      <c r="Q318" s="11" t="s">
        <v>1329</v>
      </c>
      <c r="R318" s="11"/>
      <c r="S318" s="11"/>
      <c r="T318" s="11"/>
      <c r="U318" s="11"/>
      <c r="V318" s="11"/>
      <c r="W318" s="11"/>
      <c r="X318" s="11"/>
      <c r="Y318" s="11"/>
      <c r="Z318" s="11" t="s">
        <v>82</v>
      </c>
      <c r="AA318" s="11"/>
      <c r="AB318" s="11"/>
      <c r="AC318" s="11"/>
      <c r="AD318" s="22">
        <f ca="1">IF(A318="","",TODAY())</f>
        <v>46211</v>
      </c>
    </row>
    <row r="319" customHeight="1" spans="1:30">
      <c r="A319" s="11" t="s">
        <v>1330</v>
      </c>
      <c r="B319" s="21">
        <v>2024</v>
      </c>
      <c r="C319" s="17" t="s">
        <v>1331</v>
      </c>
      <c r="D319" s="17" t="s">
        <v>3</v>
      </c>
      <c r="E319" s="18" t="s">
        <v>348</v>
      </c>
      <c r="F319" s="18" t="s">
        <v>1288</v>
      </c>
      <c r="G319" s="17" t="s">
        <v>1307</v>
      </c>
      <c r="H319" s="11" t="s">
        <v>3</v>
      </c>
      <c r="I319" s="11" t="s">
        <v>89</v>
      </c>
      <c r="J319" s="11" t="s">
        <v>90</v>
      </c>
      <c r="K319" s="11" t="str">
        <f>IF(J319="","",IF(OR(J319="金奖",J319="特等奖"),"顶级成果",IF(OR(J319="银奖",J319="一等奖",J319="创业之星"),"高等级成果",IF(OR(J319="铜奖",J319="二等奖"),"中等级成果",IF(OR(J319="三等奖",J319="优秀结项",J319="合格结项"),"一般成果",IF(OR(J319="国家级立项",J319="省级立项",J319="校级立项"),"立项成果","参与成果"))))))</f>
        <v>中等级成果</v>
      </c>
      <c r="L319" s="11" t="str">
        <f>IF(J319="","",IF(OR(J319="金奖",J319="银奖",J319="铜奖"),"金银铜体系",IF(OR(J319="特等奖",J319="一等奖",J319="二等奖",J319="三等奖"),"特一二三体系",IF(OR(J319="国家级立项",J319="省级立项",J319="校级立项"),"立项体系",IF(J319="创业之星","荣誉称号体系","其他")))))</f>
        <v>特一二三体系</v>
      </c>
      <c r="M319" s="11" t="str">
        <f>IF(J319="","",IF(OR(J319="入围奖",J319="优秀奖"),"是","是"))</f>
        <v>是</v>
      </c>
      <c r="N319" s="17" t="s">
        <v>1332</v>
      </c>
      <c r="O319" s="11"/>
      <c r="P319" s="17" t="s">
        <v>1333</v>
      </c>
      <c r="Q319" s="11" t="s">
        <v>1334</v>
      </c>
      <c r="R319" s="11"/>
      <c r="S319" s="11"/>
      <c r="T319" s="11"/>
      <c r="U319" s="11"/>
      <c r="V319" s="11"/>
      <c r="W319" s="11"/>
      <c r="X319" s="11"/>
      <c r="Y319" s="11"/>
      <c r="Z319" s="11" t="s">
        <v>82</v>
      </c>
      <c r="AA319" s="11"/>
      <c r="AB319" s="11"/>
      <c r="AC319" s="11"/>
      <c r="AD319" s="22">
        <f ca="1">IF(A319="","",TODAY())</f>
        <v>46211</v>
      </c>
    </row>
    <row r="320" customHeight="1" spans="1:30">
      <c r="A320" s="11" t="s">
        <v>1335</v>
      </c>
      <c r="B320" s="21">
        <v>2024</v>
      </c>
      <c r="C320" s="17" t="s">
        <v>1336</v>
      </c>
      <c r="D320" s="17" t="s">
        <v>3</v>
      </c>
      <c r="E320" s="18" t="s">
        <v>348</v>
      </c>
      <c r="F320" s="18" t="s">
        <v>1288</v>
      </c>
      <c r="G320" s="17" t="s">
        <v>1307</v>
      </c>
      <c r="H320" s="11" t="s">
        <v>3</v>
      </c>
      <c r="I320" s="11" t="s">
        <v>89</v>
      </c>
      <c r="J320" s="11" t="s">
        <v>90</v>
      </c>
      <c r="K320" s="11" t="str">
        <f>IF(J320="","",IF(OR(J320="金奖",J320="特等奖"),"顶级成果",IF(OR(J320="银奖",J320="一等奖",J320="创业之星"),"高等级成果",IF(OR(J320="铜奖",J320="二等奖"),"中等级成果",IF(OR(J320="三等奖",J320="优秀结项",J320="合格结项"),"一般成果",IF(OR(J320="国家级立项",J320="省级立项",J320="校级立项"),"立项成果","参与成果"))))))</f>
        <v>中等级成果</v>
      </c>
      <c r="L320" s="11" t="str">
        <f>IF(J320="","",IF(OR(J320="金奖",J320="银奖",J320="铜奖"),"金银铜体系",IF(OR(J320="特等奖",J320="一等奖",J320="二等奖",J320="三等奖"),"特一二三体系",IF(OR(J320="国家级立项",J320="省级立项",J320="校级立项"),"立项体系",IF(J320="创业之星","荣誉称号体系","其他")))))</f>
        <v>特一二三体系</v>
      </c>
      <c r="M320" s="11" t="str">
        <f>IF(J320="","",IF(OR(J320="入围奖",J320="优秀奖"),"是","是"))</f>
        <v>是</v>
      </c>
      <c r="N320" s="17" t="s">
        <v>1337</v>
      </c>
      <c r="O320" s="11"/>
      <c r="P320" s="17" t="s">
        <v>1338</v>
      </c>
      <c r="Q320" s="11" t="s">
        <v>979</v>
      </c>
      <c r="R320" s="11"/>
      <c r="S320" s="11"/>
      <c r="T320" s="11"/>
      <c r="U320" s="11"/>
      <c r="V320" s="11"/>
      <c r="W320" s="11"/>
      <c r="X320" s="11"/>
      <c r="Y320" s="11"/>
      <c r="Z320" s="11" t="s">
        <v>82</v>
      </c>
      <c r="AA320" s="11"/>
      <c r="AB320" s="11"/>
      <c r="AC320" s="11"/>
      <c r="AD320" s="22">
        <f ca="1">IF(A320="","",TODAY())</f>
        <v>46211</v>
      </c>
    </row>
    <row r="321" customHeight="1" spans="1:30">
      <c r="A321" s="11" t="s">
        <v>1339</v>
      </c>
      <c r="B321" s="21">
        <v>2024</v>
      </c>
      <c r="C321" s="17" t="s">
        <v>1340</v>
      </c>
      <c r="D321" s="17" t="s">
        <v>3</v>
      </c>
      <c r="E321" s="18" t="s">
        <v>348</v>
      </c>
      <c r="F321" s="18" t="s">
        <v>1288</v>
      </c>
      <c r="G321" s="17" t="s">
        <v>1307</v>
      </c>
      <c r="H321" s="11" t="s">
        <v>3</v>
      </c>
      <c r="I321" s="11" t="s">
        <v>89</v>
      </c>
      <c r="J321" s="11" t="s">
        <v>90</v>
      </c>
      <c r="K321" s="11" t="str">
        <f>IF(J321="","",IF(OR(J321="金奖",J321="特等奖"),"顶级成果",IF(OR(J321="银奖",J321="一等奖",J321="创业之星"),"高等级成果",IF(OR(J321="铜奖",J321="二等奖"),"中等级成果",IF(OR(J321="三等奖",J321="优秀结项",J321="合格结项"),"一般成果",IF(OR(J321="国家级立项",J321="省级立项",J321="校级立项"),"立项成果","参与成果"))))))</f>
        <v>中等级成果</v>
      </c>
      <c r="L321" s="11" t="str">
        <f>IF(J321="","",IF(OR(J321="金奖",J321="银奖",J321="铜奖"),"金银铜体系",IF(OR(J321="特等奖",J321="一等奖",J321="二等奖",J321="三等奖"),"特一二三体系",IF(OR(J321="国家级立项",J321="省级立项",J321="校级立项"),"立项体系",IF(J321="创业之星","荣誉称号体系","其他")))))</f>
        <v>特一二三体系</v>
      </c>
      <c r="M321" s="11" t="str">
        <f>IF(J321="","",IF(OR(J321="入围奖",J321="优秀奖"),"是","是"))</f>
        <v>是</v>
      </c>
      <c r="N321" s="17" t="s">
        <v>1341</v>
      </c>
      <c r="O321" s="11"/>
      <c r="P321" s="17" t="s">
        <v>1342</v>
      </c>
      <c r="Q321" s="11" t="s">
        <v>1343</v>
      </c>
      <c r="R321" s="11"/>
      <c r="S321" s="11"/>
      <c r="T321" s="11"/>
      <c r="U321" s="11"/>
      <c r="V321" s="11"/>
      <c r="W321" s="11"/>
      <c r="X321" s="11"/>
      <c r="Y321" s="11"/>
      <c r="Z321" s="11" t="s">
        <v>82</v>
      </c>
      <c r="AA321" s="11"/>
      <c r="AB321" s="11"/>
      <c r="AC321" s="11"/>
      <c r="AD321" s="22">
        <f ca="1">IF(A321="","",TODAY())</f>
        <v>46211</v>
      </c>
    </row>
    <row r="322" customHeight="1" spans="1:30">
      <c r="A322" s="11" t="s">
        <v>1344</v>
      </c>
      <c r="B322" s="21">
        <v>2024</v>
      </c>
      <c r="C322" s="17" t="s">
        <v>1135</v>
      </c>
      <c r="D322" s="17" t="s">
        <v>5</v>
      </c>
      <c r="E322" s="18" t="s">
        <v>109</v>
      </c>
      <c r="F322" s="18" t="s">
        <v>1345</v>
      </c>
      <c r="G322" s="23">
        <v>2024</v>
      </c>
      <c r="H322" s="11" t="s">
        <v>5</v>
      </c>
      <c r="I322" s="11" t="s">
        <v>68</v>
      </c>
      <c r="J322" s="11" t="s">
        <v>111</v>
      </c>
      <c r="K322" s="11" t="str">
        <f>IF(J322="","",IF(OR(J322="金奖",J322="特等奖"),"顶级成果",IF(OR(J322="银奖",J322="一等奖",J322="创业之星"),"高等级成果",IF(OR(J322="铜奖",J322="二等奖"),"中等级成果",IF(OR(J322="三等奖",J322="优秀结项",J322="合格结项"),"一般成果",IF(OR(J322="国家级立项",J322="省级立项",J322="校级立项"),"立项成果","参与成果"))))))</f>
        <v>立项成果</v>
      </c>
      <c r="L322" s="11" t="str">
        <f>IF(J322="","",IF(OR(J322="金奖",J322="银奖",J322="铜奖"),"金银铜体系",IF(OR(J322="特等奖",J322="一等奖",J322="二等奖",J322="三等奖"),"特一二三体系",IF(OR(J322="国家级立项",J322="省级立项",J322="校级立项"),"立项体系",IF(J322="创业之星","荣誉称号体系","其他")))))</f>
        <v>立项体系</v>
      </c>
      <c r="M322" s="11" t="str">
        <f>IF(J322="","",IF(OR(J322="入围奖",J322="优秀奖"),"是","是"))</f>
        <v>是</v>
      </c>
      <c r="N322" s="17" t="s">
        <v>1136</v>
      </c>
      <c r="O322" s="11"/>
      <c r="P322" s="17" t="s">
        <v>1346</v>
      </c>
      <c r="Q322" s="11" t="s">
        <v>1139</v>
      </c>
      <c r="R322" s="11"/>
      <c r="S322" s="11"/>
      <c r="T322" s="11"/>
      <c r="U322" s="11"/>
      <c r="V322" s="11"/>
      <c r="W322" s="11" t="s">
        <v>72</v>
      </c>
      <c r="X322" s="11"/>
      <c r="Y322" s="11"/>
      <c r="Z322" s="11" t="s">
        <v>117</v>
      </c>
      <c r="AA322" s="11"/>
      <c r="AB322" s="11"/>
      <c r="AC322" s="11"/>
      <c r="AD322" s="22">
        <f ca="1">IF(A322="","",TODAY())</f>
        <v>46211</v>
      </c>
    </row>
    <row r="323" customHeight="1" spans="1:30">
      <c r="A323" s="11" t="s">
        <v>1347</v>
      </c>
      <c r="B323" s="21">
        <v>2024</v>
      </c>
      <c r="C323" s="17" t="s">
        <v>1129</v>
      </c>
      <c r="D323" s="17" t="s">
        <v>5</v>
      </c>
      <c r="E323" s="18" t="s">
        <v>109</v>
      </c>
      <c r="F323" s="18" t="s">
        <v>1345</v>
      </c>
      <c r="G323" s="23">
        <v>2024</v>
      </c>
      <c r="H323" s="11" t="s">
        <v>5</v>
      </c>
      <c r="I323" s="11" t="s">
        <v>68</v>
      </c>
      <c r="J323" s="11" t="s">
        <v>111</v>
      </c>
      <c r="K323" s="11" t="str">
        <f>IF(J323="","",IF(OR(J323="金奖",J323="特等奖"),"顶级成果",IF(OR(J323="银奖",J323="一等奖",J323="创业之星"),"高等级成果",IF(OR(J323="铜奖",J323="二等奖"),"中等级成果",IF(OR(J323="三等奖",J323="优秀结项",J323="合格结项"),"一般成果",IF(OR(J323="国家级立项",J323="省级立项",J323="校级立项"),"立项成果","参与成果"))))))</f>
        <v>立项成果</v>
      </c>
      <c r="L323" s="11" t="str">
        <f>IF(J323="","",IF(OR(J323="金奖",J323="银奖",J323="铜奖"),"金银铜体系",IF(OR(J323="特等奖",J323="一等奖",J323="二等奖",J323="三等奖"),"特一二三体系",IF(OR(J323="国家级立项",J323="省级立项",J323="校级立项"),"立项体系",IF(J323="创业之星","荣誉称号体系","其他")))))</f>
        <v>立项体系</v>
      </c>
      <c r="M323" s="11" t="str">
        <f>IF(J323="","",IF(OR(J323="入围奖",J323="优秀奖"),"是","是"))</f>
        <v>是</v>
      </c>
      <c r="N323" s="17" t="s">
        <v>1130</v>
      </c>
      <c r="O323" s="11"/>
      <c r="P323" s="17" t="s">
        <v>1132</v>
      </c>
      <c r="Q323" s="11" t="s">
        <v>1133</v>
      </c>
      <c r="R323" s="11"/>
      <c r="S323" s="11"/>
      <c r="T323" s="11"/>
      <c r="U323" s="11"/>
      <c r="V323" s="11"/>
      <c r="W323" s="11" t="s">
        <v>72</v>
      </c>
      <c r="X323" s="11"/>
      <c r="Y323" s="11"/>
      <c r="Z323" s="11" t="s">
        <v>117</v>
      </c>
      <c r="AA323" s="11"/>
      <c r="AB323" s="11"/>
      <c r="AC323" s="11"/>
      <c r="AD323" s="22">
        <f ca="1">IF(A323="","",TODAY())</f>
        <v>46211</v>
      </c>
    </row>
    <row r="324" customHeight="1" spans="1:30">
      <c r="A324" s="11" t="s">
        <v>1348</v>
      </c>
      <c r="B324" s="21">
        <v>2024</v>
      </c>
      <c r="C324" s="17" t="s">
        <v>1146</v>
      </c>
      <c r="D324" s="17" t="s">
        <v>5</v>
      </c>
      <c r="E324" s="18" t="s">
        <v>109</v>
      </c>
      <c r="F324" s="18" t="s">
        <v>1345</v>
      </c>
      <c r="G324" s="23">
        <v>2024</v>
      </c>
      <c r="H324" s="11" t="s">
        <v>5</v>
      </c>
      <c r="I324" s="11" t="s">
        <v>68</v>
      </c>
      <c r="J324" s="11" t="s">
        <v>111</v>
      </c>
      <c r="K324" s="11" t="str">
        <f>IF(J324="","",IF(OR(J324="金奖",J324="特等奖"),"顶级成果",IF(OR(J324="银奖",J324="一等奖",J324="创业之星"),"高等级成果",IF(OR(J324="铜奖",J324="二等奖"),"中等级成果",IF(OR(J324="三等奖",J324="优秀结项",J324="合格结项"),"一般成果",IF(OR(J324="国家级立项",J324="省级立项",J324="校级立项"),"立项成果","参与成果"))))))</f>
        <v>立项成果</v>
      </c>
      <c r="L324" s="11" t="str">
        <f>IF(J324="","",IF(OR(J324="金奖",J324="银奖",J324="铜奖"),"金银铜体系",IF(OR(J324="特等奖",J324="一等奖",J324="二等奖",J324="三等奖"),"特一二三体系",IF(OR(J324="国家级立项",J324="省级立项",J324="校级立项"),"立项体系",IF(J324="创业之星","荣誉称号体系","其他")))))</f>
        <v>立项体系</v>
      </c>
      <c r="M324" s="11" t="str">
        <f>IF(J324="","",IF(OR(J324="入围奖",J324="优秀奖"),"是","是"))</f>
        <v>是</v>
      </c>
      <c r="N324" s="17" t="s">
        <v>293</v>
      </c>
      <c r="O324" s="11"/>
      <c r="P324" s="17" t="s">
        <v>1349</v>
      </c>
      <c r="Q324" s="11" t="s">
        <v>1350</v>
      </c>
      <c r="R324" s="11"/>
      <c r="S324" s="11"/>
      <c r="T324" s="11"/>
      <c r="U324" s="11"/>
      <c r="V324" s="11"/>
      <c r="W324" s="11"/>
      <c r="X324" s="11"/>
      <c r="Y324" s="11"/>
      <c r="Z324" s="11" t="s">
        <v>117</v>
      </c>
      <c r="AA324" s="11"/>
      <c r="AB324" s="11"/>
      <c r="AC324" s="11"/>
      <c r="AD324" s="22">
        <f ca="1">IF(A324="","",TODAY())</f>
        <v>46211</v>
      </c>
    </row>
    <row r="325" customHeight="1" spans="1:30">
      <c r="A325" s="11" t="s">
        <v>1351</v>
      </c>
      <c r="B325" s="21">
        <v>2024</v>
      </c>
      <c r="C325" s="17" t="s">
        <v>1124</v>
      </c>
      <c r="D325" s="17" t="s">
        <v>5</v>
      </c>
      <c r="E325" s="18" t="s">
        <v>109</v>
      </c>
      <c r="F325" s="18" t="s">
        <v>1345</v>
      </c>
      <c r="G325" s="23">
        <v>2024</v>
      </c>
      <c r="H325" s="11" t="s">
        <v>5</v>
      </c>
      <c r="I325" s="11" t="s">
        <v>68</v>
      </c>
      <c r="J325" s="11" t="s">
        <v>111</v>
      </c>
      <c r="K325" s="11" t="str">
        <f>IF(J325="","",IF(OR(J325="金奖",J325="特等奖"),"顶级成果",IF(OR(J325="银奖",J325="一等奖",J325="创业之星"),"高等级成果",IF(OR(J325="铜奖",J325="二等奖"),"中等级成果",IF(OR(J325="三等奖",J325="优秀结项",J325="合格结项"),"一般成果",IF(OR(J325="国家级立项",J325="省级立项",J325="校级立项"),"立项成果","参与成果"))))))</f>
        <v>立项成果</v>
      </c>
      <c r="L325" s="11" t="str">
        <f>IF(J325="","",IF(OR(J325="金奖",J325="银奖",J325="铜奖"),"金银铜体系",IF(OR(J325="特等奖",J325="一等奖",J325="二等奖",J325="三等奖"),"特一二三体系",IF(OR(J325="国家级立项",J325="省级立项",J325="校级立项"),"立项体系",IF(J325="创业之星","荣誉称号体系","其他")))))</f>
        <v>立项体系</v>
      </c>
      <c r="M325" s="11" t="str">
        <f>IF(J325="","",IF(OR(J325="入围奖",J325="优秀奖"),"是","是"))</f>
        <v>是</v>
      </c>
      <c r="N325" s="17" t="s">
        <v>1125</v>
      </c>
      <c r="O325" s="11"/>
      <c r="P325" s="17" t="s">
        <v>1127</v>
      </c>
      <c r="Q325" s="11" t="s">
        <v>76</v>
      </c>
      <c r="R325" s="11"/>
      <c r="S325" s="11"/>
      <c r="T325" s="11"/>
      <c r="U325" s="11"/>
      <c r="V325" s="11"/>
      <c r="W325" s="11" t="s">
        <v>72</v>
      </c>
      <c r="X325" s="11"/>
      <c r="Y325" s="11"/>
      <c r="Z325" s="11" t="s">
        <v>117</v>
      </c>
      <c r="AA325" s="11"/>
      <c r="AB325" s="11"/>
      <c r="AC325" s="11"/>
      <c r="AD325" s="22">
        <f ca="1">IF(A325="","",TODAY())</f>
        <v>46211</v>
      </c>
    </row>
    <row r="326" customHeight="1" spans="1:30">
      <c r="A326" s="11" t="s">
        <v>1352</v>
      </c>
      <c r="B326" s="21">
        <v>2024</v>
      </c>
      <c r="C326" s="17" t="s">
        <v>1151</v>
      </c>
      <c r="D326" s="17" t="s">
        <v>5</v>
      </c>
      <c r="E326" s="18" t="s">
        <v>109</v>
      </c>
      <c r="F326" s="18" t="s">
        <v>1345</v>
      </c>
      <c r="G326" s="23">
        <v>2024</v>
      </c>
      <c r="H326" s="11" t="s">
        <v>5</v>
      </c>
      <c r="I326" s="11" t="s">
        <v>68</v>
      </c>
      <c r="J326" s="11" t="s">
        <v>111</v>
      </c>
      <c r="K326" s="11" t="str">
        <f>IF(J326="","",IF(OR(J326="金奖",J326="特等奖"),"顶级成果",IF(OR(J326="银奖",J326="一等奖",J326="创业之星"),"高等级成果",IF(OR(J326="铜奖",J326="二等奖"),"中等级成果",IF(OR(J326="三等奖",J326="优秀结项",J326="合格结项"),"一般成果",IF(OR(J326="国家级立项",J326="省级立项",J326="校级立项"),"立项成果","参与成果"))))))</f>
        <v>立项成果</v>
      </c>
      <c r="L326" s="11" t="str">
        <f>IF(J326="","",IF(OR(J326="金奖",J326="银奖",J326="铜奖"),"金银铜体系",IF(OR(J326="特等奖",J326="一等奖",J326="二等奖",J326="三等奖"),"特一二三体系",IF(OR(J326="国家级立项",J326="省级立项",J326="校级立项"),"立项体系",IF(J326="创业之星","荣誉称号体系","其他")))))</f>
        <v>立项体系</v>
      </c>
      <c r="M326" s="11" t="str">
        <f>IF(J326="","",IF(OR(J326="入围奖",J326="优秀奖"),"是","是"))</f>
        <v>是</v>
      </c>
      <c r="N326" s="17" t="s">
        <v>1152</v>
      </c>
      <c r="O326" s="11"/>
      <c r="P326" s="17" t="s">
        <v>1154</v>
      </c>
      <c r="Q326" s="11" t="s">
        <v>1155</v>
      </c>
      <c r="R326" s="11"/>
      <c r="S326" s="11"/>
      <c r="T326" s="11"/>
      <c r="U326" s="11"/>
      <c r="V326" s="11"/>
      <c r="W326" s="11"/>
      <c r="X326" s="11"/>
      <c r="Y326" s="11"/>
      <c r="Z326" s="11" t="s">
        <v>117</v>
      </c>
      <c r="AA326" s="11"/>
      <c r="AB326" s="11"/>
      <c r="AC326" s="11"/>
      <c r="AD326" s="22">
        <f ca="1">IF(A326="","",TODAY())</f>
        <v>46211</v>
      </c>
    </row>
    <row r="327" customHeight="1" spans="1:30">
      <c r="A327" s="11" t="s">
        <v>1353</v>
      </c>
      <c r="B327" s="21">
        <v>2024</v>
      </c>
      <c r="C327" s="17" t="s">
        <v>1141</v>
      </c>
      <c r="D327" s="17" t="s">
        <v>5</v>
      </c>
      <c r="E327" s="18" t="s">
        <v>109</v>
      </c>
      <c r="F327" s="18" t="s">
        <v>1345</v>
      </c>
      <c r="G327" s="23">
        <v>2024</v>
      </c>
      <c r="H327" s="11" t="s">
        <v>5</v>
      </c>
      <c r="I327" s="11" t="s">
        <v>68</v>
      </c>
      <c r="J327" s="11" t="s">
        <v>111</v>
      </c>
      <c r="K327" s="11" t="str">
        <f>IF(J327="","",IF(OR(J327="金奖",J327="特等奖"),"顶级成果",IF(OR(J327="银奖",J327="一等奖",J327="创业之星"),"高等级成果",IF(OR(J327="铜奖",J327="二等奖"),"中等级成果",IF(OR(J327="三等奖",J327="优秀结项",J327="合格结项"),"一般成果",IF(OR(J327="国家级立项",J327="省级立项",J327="校级立项"),"立项成果","参与成果"))))))</f>
        <v>立项成果</v>
      </c>
      <c r="L327" s="11" t="str">
        <f>IF(J327="","",IF(OR(J327="金奖",J327="银奖",J327="铜奖"),"金银铜体系",IF(OR(J327="特等奖",J327="一等奖",J327="二等奖",J327="三等奖"),"特一二三体系",IF(OR(J327="国家级立项",J327="省级立项",J327="校级立项"),"立项体系",IF(J327="创业之星","荣誉称号体系","其他")))))</f>
        <v>立项体系</v>
      </c>
      <c r="M327" s="11" t="str">
        <f>IF(J327="","",IF(OR(J327="入围奖",J327="优秀奖"),"是","是"))</f>
        <v>是</v>
      </c>
      <c r="N327" s="17" t="s">
        <v>858</v>
      </c>
      <c r="O327" s="11"/>
      <c r="P327" s="17" t="s">
        <v>1354</v>
      </c>
      <c r="Q327" s="11" t="s">
        <v>1144</v>
      </c>
      <c r="R327" s="11"/>
      <c r="S327" s="11"/>
      <c r="T327" s="11"/>
      <c r="U327" s="11"/>
      <c r="V327" s="11"/>
      <c r="W327" s="11" t="s">
        <v>72</v>
      </c>
      <c r="X327" s="11"/>
      <c r="Y327" s="11"/>
      <c r="Z327" s="11" t="s">
        <v>117</v>
      </c>
      <c r="AA327" s="11"/>
      <c r="AB327" s="11"/>
      <c r="AC327" s="11"/>
      <c r="AD327" s="22">
        <f ca="1">IF(A327="","",TODAY())</f>
        <v>46211</v>
      </c>
    </row>
    <row r="328" customHeight="1" spans="1:30">
      <c r="A328" s="11" t="s">
        <v>1355</v>
      </c>
      <c r="B328" s="21">
        <v>2024</v>
      </c>
      <c r="C328" s="17" t="s">
        <v>1356</v>
      </c>
      <c r="D328" s="17" t="s">
        <v>5</v>
      </c>
      <c r="E328" s="18" t="s">
        <v>109</v>
      </c>
      <c r="F328" s="18" t="s">
        <v>1345</v>
      </c>
      <c r="G328" s="23">
        <v>2024</v>
      </c>
      <c r="H328" s="11" t="s">
        <v>5</v>
      </c>
      <c r="I328" s="11" t="s">
        <v>89</v>
      </c>
      <c r="J328" s="11" t="s">
        <v>122</v>
      </c>
      <c r="K328" s="11" t="str">
        <f>IF(J328="","",IF(OR(J328="金奖",J328="特等奖"),"顶级成果",IF(OR(J328="银奖",J328="一等奖",J328="创业之星"),"高等级成果",IF(OR(J328="铜奖",J328="二等奖"),"中等级成果",IF(OR(J328="三等奖",J328="优秀结项",J328="合格结项"),"一般成果",IF(OR(J328="国家级立项",J328="省级立项",J328="校级立项"),"立项成果","参与成果"))))))</f>
        <v>立项成果</v>
      </c>
      <c r="L328" s="11" t="str">
        <f>IF(J328="","",IF(OR(J328="金奖",J328="银奖",J328="铜奖"),"金银铜体系",IF(OR(J328="特等奖",J328="一等奖",J328="二等奖",J328="三等奖"),"特一二三体系",IF(OR(J328="国家级立项",J328="省级立项",J328="校级立项"),"立项体系",IF(J328="创业之星","荣誉称号体系","其他")))))</f>
        <v>立项体系</v>
      </c>
      <c r="M328" s="11" t="str">
        <f>IF(J328="","",IF(OR(J328="入围奖",J328="优秀奖"),"是","是"))</f>
        <v>是</v>
      </c>
      <c r="N328" s="17" t="s">
        <v>847</v>
      </c>
      <c r="O328" s="11"/>
      <c r="P328" s="17" t="s">
        <v>1357</v>
      </c>
      <c r="Q328" s="11" t="s">
        <v>1358</v>
      </c>
      <c r="R328" s="11"/>
      <c r="S328" s="11"/>
      <c r="T328" s="11"/>
      <c r="U328" s="11"/>
      <c r="V328" s="11"/>
      <c r="W328" s="11"/>
      <c r="X328" s="11"/>
      <c r="Y328" s="11"/>
      <c r="Z328" s="11" t="s">
        <v>117</v>
      </c>
      <c r="AA328" s="11"/>
      <c r="AB328" s="11"/>
      <c r="AC328" s="11"/>
      <c r="AD328" s="22">
        <f ca="1">IF(A328="","",TODAY())</f>
        <v>46211</v>
      </c>
    </row>
    <row r="329" customHeight="1" spans="1:30">
      <c r="A329" s="11" t="s">
        <v>1359</v>
      </c>
      <c r="B329" s="21">
        <v>2024</v>
      </c>
      <c r="C329" s="17" t="s">
        <v>1157</v>
      </c>
      <c r="D329" s="17" t="s">
        <v>5</v>
      </c>
      <c r="E329" s="18" t="s">
        <v>109</v>
      </c>
      <c r="F329" s="18" t="s">
        <v>1345</v>
      </c>
      <c r="G329" s="23">
        <v>2024</v>
      </c>
      <c r="H329" s="11" t="s">
        <v>5</v>
      </c>
      <c r="I329" s="11" t="s">
        <v>89</v>
      </c>
      <c r="J329" s="11" t="s">
        <v>122</v>
      </c>
      <c r="K329" s="11" t="str">
        <f>IF(J329="","",IF(OR(J329="金奖",J329="特等奖"),"顶级成果",IF(OR(J329="银奖",J329="一等奖",J329="创业之星"),"高等级成果",IF(OR(J329="铜奖",J329="二等奖"),"中等级成果",IF(OR(J329="三等奖",J329="优秀结项",J329="合格结项"),"一般成果",IF(OR(J329="国家级立项",J329="省级立项",J329="校级立项"),"立项成果","参与成果"))))))</f>
        <v>立项成果</v>
      </c>
      <c r="L329" s="11" t="str">
        <f>IF(J329="","",IF(OR(J329="金奖",J329="银奖",J329="铜奖"),"金银铜体系",IF(OR(J329="特等奖",J329="一等奖",J329="二等奖",J329="三等奖"),"特一二三体系",IF(OR(J329="国家级立项",J329="省级立项",J329="校级立项"),"立项体系",IF(J329="创业之星","荣誉称号体系","其他")))))</f>
        <v>立项体系</v>
      </c>
      <c r="M329" s="11" t="str">
        <f>IF(J329="","",IF(OR(J329="入围奖",J329="优秀奖"),"是","是"))</f>
        <v>是</v>
      </c>
      <c r="N329" s="17" t="s">
        <v>1158</v>
      </c>
      <c r="O329" s="11"/>
      <c r="P329" s="17" t="s">
        <v>1360</v>
      </c>
      <c r="Q329" s="11" t="s">
        <v>1161</v>
      </c>
      <c r="R329" s="11"/>
      <c r="S329" s="11"/>
      <c r="T329" s="11"/>
      <c r="U329" s="11"/>
      <c r="V329" s="11"/>
      <c r="W329" s="11" t="s">
        <v>72</v>
      </c>
      <c r="X329" s="11"/>
      <c r="Y329" s="11"/>
      <c r="Z329" s="11" t="s">
        <v>117</v>
      </c>
      <c r="AA329" s="11"/>
      <c r="AB329" s="11"/>
      <c r="AC329" s="11"/>
      <c r="AD329" s="22">
        <f ca="1">IF(A329="","",TODAY())</f>
        <v>46211</v>
      </c>
    </row>
    <row r="330" customHeight="1" spans="1:30">
      <c r="A330" s="11" t="s">
        <v>1361</v>
      </c>
      <c r="B330" s="21">
        <v>2024</v>
      </c>
      <c r="C330" s="17" t="s">
        <v>1362</v>
      </c>
      <c r="D330" s="17" t="s">
        <v>5</v>
      </c>
      <c r="E330" s="18" t="s">
        <v>109</v>
      </c>
      <c r="F330" s="18" t="s">
        <v>1345</v>
      </c>
      <c r="G330" s="23">
        <v>2024</v>
      </c>
      <c r="H330" s="11" t="s">
        <v>5</v>
      </c>
      <c r="I330" s="11" t="s">
        <v>129</v>
      </c>
      <c r="J330" s="11" t="s">
        <v>130</v>
      </c>
      <c r="K330" s="11" t="str">
        <f>IF(J330="","",IF(OR(J330="金奖",J330="特等奖"),"顶级成果",IF(OR(J330="银奖",J330="一等奖",J330="创业之星"),"高等级成果",IF(OR(J330="铜奖",J330="二等奖"),"中等级成果",IF(OR(J330="三等奖",J330="优秀结项",J330="合格结项"),"一般成果",IF(OR(J330="国家级立项",J330="省级立项",J330="校级立项"),"立项成果","参与成果"))))))</f>
        <v>立项成果</v>
      </c>
      <c r="L330" s="11" t="str">
        <f>IF(J330="","",IF(OR(J330="金奖",J330="银奖",J330="铜奖"),"金银铜体系",IF(OR(J330="特等奖",J330="一等奖",J330="二等奖",J330="三等奖"),"特一二三体系",IF(OR(J330="国家级立项",J330="省级立项",J330="校级立项"),"立项体系",IF(J330="创业之星","荣誉称号体系","其他")))))</f>
        <v>立项体系</v>
      </c>
      <c r="M330" s="11" t="str">
        <f>IF(J330="","",IF(OR(J330="入围奖",J330="优秀奖"),"是","是"))</f>
        <v>是</v>
      </c>
      <c r="N330" s="17" t="s">
        <v>871</v>
      </c>
      <c r="O330" s="11"/>
      <c r="P330" s="17" t="s">
        <v>1363</v>
      </c>
      <c r="Q330" s="11" t="s">
        <v>1364</v>
      </c>
      <c r="R330" s="11"/>
      <c r="S330" s="11"/>
      <c r="T330" s="11"/>
      <c r="U330" s="11"/>
      <c r="V330" s="11"/>
      <c r="W330" s="11"/>
      <c r="X330" s="11"/>
      <c r="Y330" s="11"/>
      <c r="Z330" s="11" t="s">
        <v>117</v>
      </c>
      <c r="AA330" s="11"/>
      <c r="AB330" s="11"/>
      <c r="AC330" s="11"/>
      <c r="AD330" s="22">
        <f ca="1">IF(A330="","",TODAY())</f>
        <v>46211</v>
      </c>
    </row>
    <row r="331" customHeight="1" spans="1:30">
      <c r="A331" s="11" t="s">
        <v>1365</v>
      </c>
      <c r="B331" s="21">
        <v>2024</v>
      </c>
      <c r="C331" s="17" t="s">
        <v>1366</v>
      </c>
      <c r="D331" s="17" t="s">
        <v>5</v>
      </c>
      <c r="E331" s="18" t="s">
        <v>109</v>
      </c>
      <c r="F331" s="18" t="s">
        <v>1345</v>
      </c>
      <c r="G331" s="23">
        <v>2024</v>
      </c>
      <c r="H331" s="11" t="s">
        <v>5</v>
      </c>
      <c r="I331" s="11" t="s">
        <v>129</v>
      </c>
      <c r="J331" s="11" t="s">
        <v>130</v>
      </c>
      <c r="K331" s="11" t="str">
        <f>IF(J331="","",IF(OR(J331="金奖",J331="特等奖"),"顶级成果",IF(OR(J331="银奖",J331="一等奖",J331="创业之星"),"高等级成果",IF(OR(J331="铜奖",J331="二等奖"),"中等级成果",IF(OR(J331="三等奖",J331="优秀结项",J331="合格结项"),"一般成果",IF(OR(J331="国家级立项",J331="省级立项",J331="校级立项"),"立项成果","参与成果"))))))</f>
        <v>立项成果</v>
      </c>
      <c r="L331" s="11" t="str">
        <f>IF(J331="","",IF(OR(J331="金奖",J331="银奖",J331="铜奖"),"金银铜体系",IF(OR(J331="特等奖",J331="一等奖",J331="二等奖",J331="三等奖"),"特一二三体系",IF(OR(J331="国家级立项",J331="省级立项",J331="校级立项"),"立项体系",IF(J331="创业之星","荣誉称号体系","其他")))))</f>
        <v>立项体系</v>
      </c>
      <c r="M331" s="11" t="str">
        <f>IF(J331="","",IF(OR(J331="入围奖",J331="优秀奖"),"是","是"))</f>
        <v>是</v>
      </c>
      <c r="N331" s="17" t="s">
        <v>1367</v>
      </c>
      <c r="O331" s="11"/>
      <c r="P331" s="17" t="s">
        <v>1368</v>
      </c>
      <c r="Q331" s="11" t="s">
        <v>1369</v>
      </c>
      <c r="R331" s="11"/>
      <c r="S331" s="11"/>
      <c r="T331" s="11"/>
      <c r="U331" s="11"/>
      <c r="V331" s="11"/>
      <c r="W331" s="11" t="s">
        <v>72</v>
      </c>
      <c r="X331" s="11"/>
      <c r="Y331" s="11"/>
      <c r="Z331" s="11" t="s">
        <v>117</v>
      </c>
      <c r="AA331" s="11"/>
      <c r="AB331" s="11"/>
      <c r="AC331" s="11"/>
      <c r="AD331" s="22">
        <f ca="1">IF(A331="","",TODAY())</f>
        <v>46211</v>
      </c>
    </row>
    <row r="332" customHeight="1" spans="1:30">
      <c r="A332" s="11" t="s">
        <v>1370</v>
      </c>
      <c r="B332" s="21">
        <v>2024</v>
      </c>
      <c r="C332" s="17" t="s">
        <v>1371</v>
      </c>
      <c r="D332" s="17" t="s">
        <v>5</v>
      </c>
      <c r="E332" s="18" t="s">
        <v>109</v>
      </c>
      <c r="F332" s="18" t="s">
        <v>1345</v>
      </c>
      <c r="G332" s="23">
        <v>2024</v>
      </c>
      <c r="H332" s="11" t="s">
        <v>5</v>
      </c>
      <c r="I332" s="11" t="s">
        <v>129</v>
      </c>
      <c r="J332" s="11" t="s">
        <v>130</v>
      </c>
      <c r="K332" s="11" t="str">
        <f>IF(J332="","",IF(OR(J332="金奖",J332="特等奖"),"顶级成果",IF(OR(J332="银奖",J332="一等奖",J332="创业之星"),"高等级成果",IF(OR(J332="铜奖",J332="二等奖"),"中等级成果",IF(OR(J332="三等奖",J332="优秀结项",J332="合格结项"),"一般成果",IF(OR(J332="国家级立项",J332="省级立项",J332="校级立项"),"立项成果","参与成果"))))))</f>
        <v>立项成果</v>
      </c>
      <c r="L332" s="11" t="str">
        <f>IF(J332="","",IF(OR(J332="金奖",J332="银奖",J332="铜奖"),"金银铜体系",IF(OR(J332="特等奖",J332="一等奖",J332="二等奖",J332="三等奖"),"特一二三体系",IF(OR(J332="国家级立项",J332="省级立项",J332="校级立项"),"立项体系",IF(J332="创业之星","荣誉称号体系","其他")))))</f>
        <v>立项体系</v>
      </c>
      <c r="M332" s="11" t="str">
        <f>IF(J332="","",IF(OR(J332="入围奖",J332="优秀奖"),"是","是"))</f>
        <v>是</v>
      </c>
      <c r="N332" s="17" t="s">
        <v>1372</v>
      </c>
      <c r="O332" s="11"/>
      <c r="P332" s="17" t="s">
        <v>1373</v>
      </c>
      <c r="Q332" s="11" t="s">
        <v>1374</v>
      </c>
      <c r="R332" s="11"/>
      <c r="S332" s="11"/>
      <c r="T332" s="11"/>
      <c r="U332" s="11"/>
      <c r="V332" s="11"/>
      <c r="W332" s="11"/>
      <c r="X332" s="11"/>
      <c r="Y332" s="11"/>
      <c r="Z332" s="11" t="s">
        <v>117</v>
      </c>
      <c r="AA332" s="11"/>
      <c r="AB332" s="11"/>
      <c r="AC332" s="11"/>
      <c r="AD332" s="22">
        <f ca="1">IF(A332="","",TODAY())</f>
        <v>46211</v>
      </c>
    </row>
    <row r="333" customHeight="1" spans="1:30">
      <c r="A333" s="11" t="s">
        <v>1375</v>
      </c>
      <c r="B333" s="21">
        <v>2024</v>
      </c>
      <c r="C333" s="17" t="s">
        <v>1376</v>
      </c>
      <c r="D333" s="17" t="s">
        <v>5</v>
      </c>
      <c r="E333" s="18" t="s">
        <v>109</v>
      </c>
      <c r="F333" s="18" t="s">
        <v>1345</v>
      </c>
      <c r="G333" s="23">
        <v>2024</v>
      </c>
      <c r="H333" s="11" t="s">
        <v>5</v>
      </c>
      <c r="I333" s="11" t="s">
        <v>129</v>
      </c>
      <c r="J333" s="11" t="s">
        <v>130</v>
      </c>
      <c r="K333" s="11" t="str">
        <f>IF(J333="","",IF(OR(J333="金奖",J333="特等奖"),"顶级成果",IF(OR(J333="银奖",J333="一等奖",J333="创业之星"),"高等级成果",IF(OR(J333="铜奖",J333="二等奖"),"中等级成果",IF(OR(J333="三等奖",J333="优秀结项",J333="合格结项"),"一般成果",IF(OR(J333="国家级立项",J333="省级立项",J333="校级立项"),"立项成果","参与成果"))))))</f>
        <v>立项成果</v>
      </c>
      <c r="L333" s="11" t="str">
        <f>IF(J333="","",IF(OR(J333="金奖",J333="银奖",J333="铜奖"),"金银铜体系",IF(OR(J333="特等奖",J333="一等奖",J333="二等奖",J333="三等奖"),"特一二三体系",IF(OR(J333="国家级立项",J333="省级立项",J333="校级立项"),"立项体系",IF(J333="创业之星","荣誉称号体系","其他")))))</f>
        <v>立项体系</v>
      </c>
      <c r="M333" s="11" t="str">
        <f>IF(J333="","",IF(OR(J333="入围奖",J333="优秀奖"),"是","是"))</f>
        <v>是</v>
      </c>
      <c r="N333" s="17" t="s">
        <v>1377</v>
      </c>
      <c r="O333" s="11"/>
      <c r="P333" s="17" t="s">
        <v>1378</v>
      </c>
      <c r="Q333" s="11" t="s">
        <v>1379</v>
      </c>
      <c r="R333" s="11"/>
      <c r="S333" s="11"/>
      <c r="T333" s="11"/>
      <c r="U333" s="11"/>
      <c r="V333" s="11"/>
      <c r="W333" s="11"/>
      <c r="X333" s="11"/>
      <c r="Y333" s="11"/>
      <c r="Z333" s="11" t="s">
        <v>117</v>
      </c>
      <c r="AA333" s="11"/>
      <c r="AB333" s="11"/>
      <c r="AC333" s="11"/>
      <c r="AD333" s="22">
        <f ca="1">IF(A333="","",TODAY())</f>
        <v>46211</v>
      </c>
    </row>
    <row r="334" customHeight="1" spans="1:30">
      <c r="A334" s="11" t="s">
        <v>1380</v>
      </c>
      <c r="B334" s="21">
        <v>2024</v>
      </c>
      <c r="C334" s="17" t="s">
        <v>1381</v>
      </c>
      <c r="D334" s="17" t="s">
        <v>5</v>
      </c>
      <c r="E334" s="18" t="s">
        <v>109</v>
      </c>
      <c r="F334" s="18" t="s">
        <v>1345</v>
      </c>
      <c r="G334" s="23">
        <v>2024</v>
      </c>
      <c r="H334" s="11" t="s">
        <v>5</v>
      </c>
      <c r="I334" s="11" t="s">
        <v>129</v>
      </c>
      <c r="J334" s="11" t="s">
        <v>130</v>
      </c>
      <c r="K334" s="11" t="str">
        <f>IF(J334="","",IF(OR(J334="金奖",J334="特等奖"),"顶级成果",IF(OR(J334="银奖",J334="一等奖",J334="创业之星"),"高等级成果",IF(OR(J334="铜奖",J334="二等奖"),"中等级成果",IF(OR(J334="三等奖",J334="优秀结项",J334="合格结项"),"一般成果",IF(OR(J334="国家级立项",J334="省级立项",J334="校级立项"),"立项成果","参与成果"))))))</f>
        <v>立项成果</v>
      </c>
      <c r="L334" s="11" t="str">
        <f>IF(J334="","",IF(OR(J334="金奖",J334="银奖",J334="铜奖"),"金银铜体系",IF(OR(J334="特等奖",J334="一等奖",J334="二等奖",J334="三等奖"),"特一二三体系",IF(OR(J334="国家级立项",J334="省级立项",J334="校级立项"),"立项体系",IF(J334="创业之星","荣誉称号体系","其他")))))</f>
        <v>立项体系</v>
      </c>
      <c r="M334" s="11" t="str">
        <f>IF(J334="","",IF(OR(J334="入围奖",J334="优秀奖"),"是","是"))</f>
        <v>是</v>
      </c>
      <c r="N334" s="17" t="s">
        <v>1249</v>
      </c>
      <c r="O334" s="11"/>
      <c r="P334" s="17" t="s">
        <v>1382</v>
      </c>
      <c r="Q334" s="11" t="s">
        <v>1383</v>
      </c>
      <c r="R334" s="11"/>
      <c r="S334" s="11"/>
      <c r="T334" s="11"/>
      <c r="U334" s="11"/>
      <c r="V334" s="11"/>
      <c r="W334" s="11"/>
      <c r="X334" s="11"/>
      <c r="Y334" s="11"/>
      <c r="Z334" s="11" t="s">
        <v>117</v>
      </c>
      <c r="AA334" s="11"/>
      <c r="AB334" s="11"/>
      <c r="AC334" s="11"/>
      <c r="AD334" s="22">
        <f ca="1">IF(A334="","",TODAY())</f>
        <v>46211</v>
      </c>
    </row>
    <row r="335" customHeight="1" spans="1:30">
      <c r="A335" s="11" t="s">
        <v>1384</v>
      </c>
      <c r="B335" s="21">
        <v>2024</v>
      </c>
      <c r="C335" s="17" t="s">
        <v>1385</v>
      </c>
      <c r="D335" s="17" t="s">
        <v>5</v>
      </c>
      <c r="E335" s="18" t="s">
        <v>109</v>
      </c>
      <c r="F335" s="18" t="s">
        <v>1345</v>
      </c>
      <c r="G335" s="23">
        <v>2024</v>
      </c>
      <c r="H335" s="11" t="s">
        <v>5</v>
      </c>
      <c r="I335" s="11" t="s">
        <v>129</v>
      </c>
      <c r="J335" s="11" t="s">
        <v>130</v>
      </c>
      <c r="K335" s="11" t="str">
        <f>IF(J335="","",IF(OR(J335="金奖",J335="特等奖"),"顶级成果",IF(OR(J335="银奖",J335="一等奖",J335="创业之星"),"高等级成果",IF(OR(J335="铜奖",J335="二等奖"),"中等级成果",IF(OR(J335="三等奖",J335="优秀结项",J335="合格结项"),"一般成果",IF(OR(J335="国家级立项",J335="省级立项",J335="校级立项"),"立项成果","参与成果"))))))</f>
        <v>立项成果</v>
      </c>
      <c r="L335" s="11" t="str">
        <f>IF(J335="","",IF(OR(J335="金奖",J335="银奖",J335="铜奖"),"金银铜体系",IF(OR(J335="特等奖",J335="一等奖",J335="二等奖",J335="三等奖"),"特一二三体系",IF(OR(J335="国家级立项",J335="省级立项",J335="校级立项"),"立项体系",IF(J335="创业之星","荣誉称号体系","其他")))))</f>
        <v>立项体系</v>
      </c>
      <c r="M335" s="11" t="str">
        <f>IF(J335="","",IF(OR(J335="入围奖",J335="优秀奖"),"是","是"))</f>
        <v>是</v>
      </c>
      <c r="N335" s="17" t="s">
        <v>1386</v>
      </c>
      <c r="O335" s="11"/>
      <c r="P335" s="17" t="s">
        <v>1387</v>
      </c>
      <c r="Q335" s="11" t="s">
        <v>1388</v>
      </c>
      <c r="R335" s="11"/>
      <c r="S335" s="11"/>
      <c r="T335" s="11"/>
      <c r="U335" s="11"/>
      <c r="V335" s="11"/>
      <c r="W335" s="11"/>
      <c r="X335" s="11"/>
      <c r="Y335" s="11"/>
      <c r="Z335" s="11" t="s">
        <v>117</v>
      </c>
      <c r="AA335" s="11"/>
      <c r="AB335" s="11"/>
      <c r="AC335" s="11"/>
      <c r="AD335" s="22">
        <f ca="1">IF(A335="","",TODAY())</f>
        <v>46211</v>
      </c>
    </row>
    <row r="336" customHeight="1" spans="1:30">
      <c r="A336" s="11" t="s">
        <v>1389</v>
      </c>
      <c r="B336" s="21">
        <v>2024</v>
      </c>
      <c r="C336" s="17" t="s">
        <v>1390</v>
      </c>
      <c r="D336" s="17" t="s">
        <v>5</v>
      </c>
      <c r="E336" s="18" t="s">
        <v>109</v>
      </c>
      <c r="F336" s="18" t="s">
        <v>1345</v>
      </c>
      <c r="G336" s="23">
        <v>2024</v>
      </c>
      <c r="H336" s="11" t="s">
        <v>5</v>
      </c>
      <c r="I336" s="11" t="s">
        <v>129</v>
      </c>
      <c r="J336" s="11" t="s">
        <v>130</v>
      </c>
      <c r="K336" s="11" t="str">
        <f>IF(J336="","",IF(OR(J336="金奖",J336="特等奖"),"顶级成果",IF(OR(J336="银奖",J336="一等奖",J336="创业之星"),"高等级成果",IF(OR(J336="铜奖",J336="二等奖"),"中等级成果",IF(OR(J336="三等奖",J336="优秀结项",J336="合格结项"),"一般成果",IF(OR(J336="国家级立项",J336="省级立项",J336="校级立项"),"立项成果","参与成果"))))))</f>
        <v>立项成果</v>
      </c>
      <c r="L336" s="11" t="str">
        <f>IF(J336="","",IF(OR(J336="金奖",J336="银奖",J336="铜奖"),"金银铜体系",IF(OR(J336="特等奖",J336="一等奖",J336="二等奖",J336="三等奖"),"特一二三体系",IF(OR(J336="国家级立项",J336="省级立项",J336="校级立项"),"立项体系",IF(J336="创业之星","荣誉称号体系","其他")))))</f>
        <v>立项体系</v>
      </c>
      <c r="M336" s="11" t="str">
        <f>IF(J336="","",IF(OR(J336="入围奖",J336="优秀奖"),"是","是"))</f>
        <v>是</v>
      </c>
      <c r="N336" s="17" t="s">
        <v>1391</v>
      </c>
      <c r="O336" s="11"/>
      <c r="P336" s="17" t="s">
        <v>1392</v>
      </c>
      <c r="Q336" s="11" t="s">
        <v>1393</v>
      </c>
      <c r="R336" s="11"/>
      <c r="S336" s="11"/>
      <c r="T336" s="11"/>
      <c r="U336" s="11"/>
      <c r="V336" s="11"/>
      <c r="W336" s="11"/>
      <c r="X336" s="11"/>
      <c r="Y336" s="11"/>
      <c r="Z336" s="11" t="s">
        <v>117</v>
      </c>
      <c r="AA336" s="11"/>
      <c r="AB336" s="11"/>
      <c r="AC336" s="11"/>
      <c r="AD336" s="22">
        <f ca="1">IF(A336="","",TODAY())</f>
        <v>46211</v>
      </c>
    </row>
    <row r="337" customHeight="1" spans="1:30">
      <c r="A337" s="11" t="s">
        <v>1394</v>
      </c>
      <c r="B337" s="21">
        <v>2024</v>
      </c>
      <c r="C337" s="17" t="s">
        <v>1395</v>
      </c>
      <c r="D337" s="17" t="s">
        <v>5</v>
      </c>
      <c r="E337" s="18" t="s">
        <v>109</v>
      </c>
      <c r="F337" s="18" t="s">
        <v>1345</v>
      </c>
      <c r="G337" s="23">
        <v>2024</v>
      </c>
      <c r="H337" s="11" t="s">
        <v>5</v>
      </c>
      <c r="I337" s="11" t="s">
        <v>129</v>
      </c>
      <c r="J337" s="11" t="s">
        <v>130</v>
      </c>
      <c r="K337" s="11" t="str">
        <f>IF(J337="","",IF(OR(J337="金奖",J337="特等奖"),"顶级成果",IF(OR(J337="银奖",J337="一等奖",J337="创业之星"),"高等级成果",IF(OR(J337="铜奖",J337="二等奖"),"中等级成果",IF(OR(J337="三等奖",J337="优秀结项",J337="合格结项"),"一般成果",IF(OR(J337="国家级立项",J337="省级立项",J337="校级立项"),"立项成果","参与成果"))))))</f>
        <v>立项成果</v>
      </c>
      <c r="L337" s="11" t="str">
        <f>IF(J337="","",IF(OR(J337="金奖",J337="银奖",J337="铜奖"),"金银铜体系",IF(OR(J337="特等奖",J337="一等奖",J337="二等奖",J337="三等奖"),"特一二三体系",IF(OR(J337="国家级立项",J337="省级立项",J337="校级立项"),"立项体系",IF(J337="创业之星","荣誉称号体系","其他")))))</f>
        <v>立项体系</v>
      </c>
      <c r="M337" s="11" t="str">
        <f>IF(J337="","",IF(OR(J337="入围奖",J337="优秀奖"),"是","是"))</f>
        <v>是</v>
      </c>
      <c r="N337" s="17" t="s">
        <v>935</v>
      </c>
      <c r="O337" s="11"/>
      <c r="P337" s="17" t="s">
        <v>1396</v>
      </c>
      <c r="Q337" s="11" t="s">
        <v>1397</v>
      </c>
      <c r="R337" s="11"/>
      <c r="S337" s="11"/>
      <c r="T337" s="11"/>
      <c r="U337" s="11"/>
      <c r="V337" s="11"/>
      <c r="W337" s="11"/>
      <c r="X337" s="11"/>
      <c r="Y337" s="11"/>
      <c r="Z337" s="11" t="s">
        <v>117</v>
      </c>
      <c r="AA337" s="11"/>
      <c r="AB337" s="11"/>
      <c r="AC337" s="11"/>
      <c r="AD337" s="22">
        <f ca="1">IF(A337="","",TODAY())</f>
        <v>46211</v>
      </c>
    </row>
    <row r="338" customHeight="1" spans="1:30">
      <c r="A338" s="11" t="s">
        <v>1398</v>
      </c>
      <c r="B338" s="21">
        <v>2024</v>
      </c>
      <c r="C338" s="17" t="s">
        <v>1399</v>
      </c>
      <c r="D338" s="17" t="s">
        <v>5</v>
      </c>
      <c r="E338" s="18" t="s">
        <v>109</v>
      </c>
      <c r="F338" s="18" t="s">
        <v>1345</v>
      </c>
      <c r="G338" s="23">
        <v>2024</v>
      </c>
      <c r="H338" s="11" t="s">
        <v>5</v>
      </c>
      <c r="I338" s="11" t="s">
        <v>129</v>
      </c>
      <c r="J338" s="11" t="s">
        <v>130</v>
      </c>
      <c r="K338" s="11" t="str">
        <f>IF(J338="","",IF(OR(J338="金奖",J338="特等奖"),"顶级成果",IF(OR(J338="银奖",J338="一等奖",J338="创业之星"),"高等级成果",IF(OR(J338="铜奖",J338="二等奖"),"中等级成果",IF(OR(J338="三等奖",J338="优秀结项",J338="合格结项"),"一般成果",IF(OR(J338="国家级立项",J338="省级立项",J338="校级立项"),"立项成果","参与成果"))))))</f>
        <v>立项成果</v>
      </c>
      <c r="L338" s="11" t="str">
        <f>IF(J338="","",IF(OR(J338="金奖",J338="银奖",J338="铜奖"),"金银铜体系",IF(OR(J338="特等奖",J338="一等奖",J338="二等奖",J338="三等奖"),"特一二三体系",IF(OR(J338="国家级立项",J338="省级立项",J338="校级立项"),"立项体系",IF(J338="创业之星","荣誉称号体系","其他")))))</f>
        <v>立项体系</v>
      </c>
      <c r="M338" s="11" t="str">
        <f>IF(J338="","",IF(OR(J338="入围奖",J338="优秀奖"),"是","是"))</f>
        <v>是</v>
      </c>
      <c r="N338" s="17" t="s">
        <v>1400</v>
      </c>
      <c r="O338" s="11"/>
      <c r="P338" s="17" t="s">
        <v>1401</v>
      </c>
      <c r="Q338" s="11" t="s">
        <v>1402</v>
      </c>
      <c r="R338" s="11"/>
      <c r="S338" s="11"/>
      <c r="T338" s="11"/>
      <c r="U338" s="11"/>
      <c r="V338" s="11"/>
      <c r="W338" s="11"/>
      <c r="X338" s="11"/>
      <c r="Y338" s="11"/>
      <c r="Z338" s="11" t="s">
        <v>117</v>
      </c>
      <c r="AA338" s="11"/>
      <c r="AB338" s="11"/>
      <c r="AC338" s="11"/>
      <c r="AD338" s="22">
        <f ca="1">IF(A338="","",TODAY())</f>
        <v>46211</v>
      </c>
    </row>
    <row r="339" customHeight="1" spans="1:30">
      <c r="A339" s="11" t="s">
        <v>1403</v>
      </c>
      <c r="B339" s="21">
        <v>2024</v>
      </c>
      <c r="C339" s="17" t="s">
        <v>1404</v>
      </c>
      <c r="D339" s="17" t="s">
        <v>5</v>
      </c>
      <c r="E339" s="18" t="s">
        <v>109</v>
      </c>
      <c r="F339" s="18" t="s">
        <v>1345</v>
      </c>
      <c r="G339" s="23">
        <v>2024</v>
      </c>
      <c r="H339" s="11" t="s">
        <v>5</v>
      </c>
      <c r="I339" s="11" t="s">
        <v>129</v>
      </c>
      <c r="J339" s="11" t="s">
        <v>130</v>
      </c>
      <c r="K339" s="11" t="str">
        <f>IF(J339="","",IF(OR(J339="金奖",J339="特等奖"),"顶级成果",IF(OR(J339="银奖",J339="一等奖",J339="创业之星"),"高等级成果",IF(OR(J339="铜奖",J339="二等奖"),"中等级成果",IF(OR(J339="三等奖",J339="优秀结项",J339="合格结项"),"一般成果",IF(OR(J339="国家级立项",J339="省级立项",J339="校级立项"),"立项成果","参与成果"))))))</f>
        <v>立项成果</v>
      </c>
      <c r="L339" s="11" t="str">
        <f>IF(J339="","",IF(OR(J339="金奖",J339="银奖",J339="铜奖"),"金银铜体系",IF(OR(J339="特等奖",J339="一等奖",J339="二等奖",J339="三等奖"),"特一二三体系",IF(OR(J339="国家级立项",J339="省级立项",J339="校级立项"),"立项体系",IF(J339="创业之星","荣誉称号体系","其他")))))</f>
        <v>立项体系</v>
      </c>
      <c r="M339" s="11" t="str">
        <f>IF(J339="","",IF(OR(J339="入围奖",J339="优秀奖"),"是","是"))</f>
        <v>是</v>
      </c>
      <c r="N339" s="17" t="s">
        <v>1405</v>
      </c>
      <c r="O339" s="11"/>
      <c r="P339" s="17" t="s">
        <v>1406</v>
      </c>
      <c r="Q339" s="11" t="s">
        <v>1407</v>
      </c>
      <c r="R339" s="11"/>
      <c r="S339" s="11"/>
      <c r="T339" s="11"/>
      <c r="U339" s="11"/>
      <c r="V339" s="11"/>
      <c r="W339" s="11"/>
      <c r="X339" s="11"/>
      <c r="Y339" s="11"/>
      <c r="Z339" s="11" t="s">
        <v>117</v>
      </c>
      <c r="AA339" s="11"/>
      <c r="AB339" s="11"/>
      <c r="AC339" s="11"/>
      <c r="AD339" s="22">
        <f ca="1">IF(A339="","",TODAY())</f>
        <v>46211</v>
      </c>
    </row>
    <row r="340" customHeight="1" spans="1:30">
      <c r="A340" s="11" t="s">
        <v>1408</v>
      </c>
      <c r="B340" s="21">
        <v>2024</v>
      </c>
      <c r="C340" s="17" t="s">
        <v>1409</v>
      </c>
      <c r="D340" s="17" t="s">
        <v>5</v>
      </c>
      <c r="E340" s="18" t="s">
        <v>109</v>
      </c>
      <c r="F340" s="18" t="s">
        <v>1345</v>
      </c>
      <c r="G340" s="23">
        <v>2024</v>
      </c>
      <c r="H340" s="11" t="s">
        <v>5</v>
      </c>
      <c r="I340" s="11" t="s">
        <v>129</v>
      </c>
      <c r="J340" s="11" t="s">
        <v>130</v>
      </c>
      <c r="K340" s="11" t="str">
        <f>IF(J340="","",IF(OR(J340="金奖",J340="特等奖"),"顶级成果",IF(OR(J340="银奖",J340="一等奖",J340="创业之星"),"高等级成果",IF(OR(J340="铜奖",J340="二等奖"),"中等级成果",IF(OR(J340="三等奖",J340="优秀结项",J340="合格结项"),"一般成果",IF(OR(J340="国家级立项",J340="省级立项",J340="校级立项"),"立项成果","参与成果"))))))</f>
        <v>立项成果</v>
      </c>
      <c r="L340" s="11" t="str">
        <f>IF(J340="","",IF(OR(J340="金奖",J340="银奖",J340="铜奖"),"金银铜体系",IF(OR(J340="特等奖",J340="一等奖",J340="二等奖",J340="三等奖"),"特一二三体系",IF(OR(J340="国家级立项",J340="省级立项",J340="校级立项"),"立项体系",IF(J340="创业之星","荣誉称号体系","其他")))))</f>
        <v>立项体系</v>
      </c>
      <c r="M340" s="11" t="str">
        <f>IF(J340="","",IF(OR(J340="入围奖",J340="优秀奖"),"是","是"))</f>
        <v>是</v>
      </c>
      <c r="N340" s="17" t="s">
        <v>1410</v>
      </c>
      <c r="O340" s="11"/>
      <c r="P340" s="17" t="s">
        <v>1411</v>
      </c>
      <c r="Q340" s="11" t="s">
        <v>1412</v>
      </c>
      <c r="R340" s="11"/>
      <c r="S340" s="11"/>
      <c r="T340" s="11"/>
      <c r="U340" s="11"/>
      <c r="V340" s="11"/>
      <c r="W340" s="11"/>
      <c r="X340" s="11"/>
      <c r="Y340" s="11"/>
      <c r="Z340" s="11" t="s">
        <v>117</v>
      </c>
      <c r="AA340" s="11"/>
      <c r="AB340" s="11"/>
      <c r="AC340" s="11"/>
      <c r="AD340" s="22">
        <f ca="1">IF(A340="","",TODAY())</f>
        <v>46211</v>
      </c>
    </row>
    <row r="341" customHeight="1" spans="1:30">
      <c r="A341" s="11" t="s">
        <v>1413</v>
      </c>
      <c r="B341" s="21">
        <v>2024</v>
      </c>
      <c r="C341" s="17" t="s">
        <v>1414</v>
      </c>
      <c r="D341" s="17" t="s">
        <v>5</v>
      </c>
      <c r="E341" s="18" t="s">
        <v>109</v>
      </c>
      <c r="F341" s="18" t="s">
        <v>1345</v>
      </c>
      <c r="G341" s="23">
        <v>2024</v>
      </c>
      <c r="H341" s="11" t="s">
        <v>5</v>
      </c>
      <c r="I341" s="11" t="s">
        <v>129</v>
      </c>
      <c r="J341" s="11" t="s">
        <v>130</v>
      </c>
      <c r="K341" s="11" t="str">
        <f>IF(J341="","",IF(OR(J341="金奖",J341="特等奖"),"顶级成果",IF(OR(J341="银奖",J341="一等奖",J341="创业之星"),"高等级成果",IF(OR(J341="铜奖",J341="二等奖"),"中等级成果",IF(OR(J341="三等奖",J341="优秀结项",J341="合格结项"),"一般成果",IF(OR(J341="国家级立项",J341="省级立项",J341="校级立项"),"立项成果","参与成果"))))))</f>
        <v>立项成果</v>
      </c>
      <c r="L341" s="11" t="str">
        <f>IF(J341="","",IF(OR(J341="金奖",J341="银奖",J341="铜奖"),"金银铜体系",IF(OR(J341="特等奖",J341="一等奖",J341="二等奖",J341="三等奖"),"特一二三体系",IF(OR(J341="国家级立项",J341="省级立项",J341="校级立项"),"立项体系",IF(J341="创业之星","荣誉称号体系","其他")))))</f>
        <v>立项体系</v>
      </c>
      <c r="M341" s="11" t="str">
        <f>IF(J341="","",IF(OR(J341="入围奖",J341="优秀奖"),"是","是"))</f>
        <v>是</v>
      </c>
      <c r="N341" s="17" t="s">
        <v>940</v>
      </c>
      <c r="O341" s="11"/>
      <c r="P341" s="17" t="s">
        <v>1415</v>
      </c>
      <c r="Q341" s="11" t="s">
        <v>181</v>
      </c>
      <c r="R341" s="11"/>
      <c r="S341" s="11"/>
      <c r="T341" s="11"/>
      <c r="U341" s="11"/>
      <c r="V341" s="11"/>
      <c r="W341" s="11"/>
      <c r="X341" s="11"/>
      <c r="Y341" s="11"/>
      <c r="Z341" s="11" t="s">
        <v>117</v>
      </c>
      <c r="AA341" s="11"/>
      <c r="AB341" s="11"/>
      <c r="AC341" s="11"/>
      <c r="AD341" s="22">
        <f ca="1">IF(A341="","",TODAY())</f>
        <v>46211</v>
      </c>
    </row>
    <row r="342" customHeight="1" spans="1:30">
      <c r="A342" s="11" t="s">
        <v>1416</v>
      </c>
      <c r="B342" s="21">
        <v>2024</v>
      </c>
      <c r="C342" s="17" t="s">
        <v>1417</v>
      </c>
      <c r="D342" s="17" t="s">
        <v>5</v>
      </c>
      <c r="E342" s="18" t="s">
        <v>109</v>
      </c>
      <c r="F342" s="18" t="s">
        <v>1345</v>
      </c>
      <c r="G342" s="23">
        <v>2024</v>
      </c>
      <c r="H342" s="11" t="s">
        <v>5</v>
      </c>
      <c r="I342" s="11" t="s">
        <v>129</v>
      </c>
      <c r="J342" s="11" t="s">
        <v>130</v>
      </c>
      <c r="K342" s="11" t="str">
        <f>IF(J342="","",IF(OR(J342="金奖",J342="特等奖"),"顶级成果",IF(OR(J342="银奖",J342="一等奖",J342="创业之星"),"高等级成果",IF(OR(J342="铜奖",J342="二等奖"),"中等级成果",IF(OR(J342="三等奖",J342="优秀结项",J342="合格结项"),"一般成果",IF(OR(J342="国家级立项",J342="省级立项",J342="校级立项"),"立项成果","参与成果"))))))</f>
        <v>立项成果</v>
      </c>
      <c r="L342" s="11" t="str">
        <f>IF(J342="","",IF(OR(J342="金奖",J342="银奖",J342="铜奖"),"金银铜体系",IF(OR(J342="特等奖",J342="一等奖",J342="二等奖",J342="三等奖"),"特一二三体系",IF(OR(J342="国家级立项",J342="省级立项",J342="校级立项"),"立项体系",IF(J342="创业之星","荣誉称号体系","其他")))))</f>
        <v>立项体系</v>
      </c>
      <c r="M342" s="11" t="str">
        <f>IF(J342="","",IF(OR(J342="入围奖",J342="优秀奖"),"是","是"))</f>
        <v>是</v>
      </c>
      <c r="N342" s="17" t="s">
        <v>1418</v>
      </c>
      <c r="O342" s="11"/>
      <c r="P342" s="17" t="s">
        <v>1419</v>
      </c>
      <c r="Q342" s="11" t="s">
        <v>1420</v>
      </c>
      <c r="R342" s="11"/>
      <c r="S342" s="11"/>
      <c r="T342" s="11"/>
      <c r="U342" s="11"/>
      <c r="V342" s="11"/>
      <c r="W342" s="11"/>
      <c r="X342" s="11"/>
      <c r="Y342" s="11"/>
      <c r="Z342" s="11" t="s">
        <v>117</v>
      </c>
      <c r="AA342" s="11"/>
      <c r="AB342" s="11"/>
      <c r="AC342" s="11"/>
      <c r="AD342" s="22">
        <f ca="1">IF(A342="","",TODAY())</f>
        <v>46211</v>
      </c>
    </row>
    <row r="343" customHeight="1" spans="1:30">
      <c r="A343" s="11" t="s">
        <v>1421</v>
      </c>
      <c r="B343" s="21">
        <v>2024</v>
      </c>
      <c r="C343" s="17" t="s">
        <v>1422</v>
      </c>
      <c r="D343" s="17" t="s">
        <v>5</v>
      </c>
      <c r="E343" s="18" t="s">
        <v>109</v>
      </c>
      <c r="F343" s="18" t="s">
        <v>1345</v>
      </c>
      <c r="G343" s="23">
        <v>2024</v>
      </c>
      <c r="H343" s="11" t="s">
        <v>5</v>
      </c>
      <c r="I343" s="11" t="s">
        <v>129</v>
      </c>
      <c r="J343" s="11" t="s">
        <v>130</v>
      </c>
      <c r="K343" s="11" t="str">
        <f>IF(J343="","",IF(OR(J343="金奖",J343="特等奖"),"顶级成果",IF(OR(J343="银奖",J343="一等奖",J343="创业之星"),"高等级成果",IF(OR(J343="铜奖",J343="二等奖"),"中等级成果",IF(OR(J343="三等奖",J343="优秀结项",J343="合格结项"),"一般成果",IF(OR(J343="国家级立项",J343="省级立项",J343="校级立项"),"立项成果","参与成果"))))))</f>
        <v>立项成果</v>
      </c>
      <c r="L343" s="11" t="str">
        <f>IF(J343="","",IF(OR(J343="金奖",J343="银奖",J343="铜奖"),"金银铜体系",IF(OR(J343="特等奖",J343="一等奖",J343="二等奖",J343="三等奖"),"特一二三体系",IF(OR(J343="国家级立项",J343="省级立项",J343="校级立项"),"立项体系",IF(J343="创业之星","荣誉称号体系","其他")))))</f>
        <v>立项体系</v>
      </c>
      <c r="M343" s="11" t="str">
        <f>IF(J343="","",IF(OR(J343="入围奖",J343="优秀奖"),"是","是"))</f>
        <v>是</v>
      </c>
      <c r="N343" s="17" t="s">
        <v>1423</v>
      </c>
      <c r="O343" s="11"/>
      <c r="P343" s="17" t="s">
        <v>1424</v>
      </c>
      <c r="Q343" s="11" t="s">
        <v>1425</v>
      </c>
      <c r="R343" s="11"/>
      <c r="S343" s="11"/>
      <c r="T343" s="11"/>
      <c r="U343" s="11"/>
      <c r="V343" s="11"/>
      <c r="W343" s="11"/>
      <c r="X343" s="11"/>
      <c r="Y343" s="11"/>
      <c r="Z343" s="11" t="s">
        <v>117</v>
      </c>
      <c r="AA343" s="11"/>
      <c r="AB343" s="11"/>
      <c r="AC343" s="11"/>
      <c r="AD343" s="22">
        <f ca="1">IF(A343="","",TODAY())</f>
        <v>46211</v>
      </c>
    </row>
    <row r="344" customHeight="1" spans="1:30">
      <c r="A344" s="11" t="s">
        <v>1426</v>
      </c>
      <c r="B344" s="21">
        <v>2024</v>
      </c>
      <c r="C344" s="17" t="s">
        <v>1427</v>
      </c>
      <c r="D344" s="17" t="s">
        <v>5</v>
      </c>
      <c r="E344" s="18" t="s">
        <v>109</v>
      </c>
      <c r="F344" s="18" t="s">
        <v>1345</v>
      </c>
      <c r="G344" s="23">
        <v>2024</v>
      </c>
      <c r="H344" s="11" t="s">
        <v>5</v>
      </c>
      <c r="I344" s="11" t="s">
        <v>129</v>
      </c>
      <c r="J344" s="11" t="s">
        <v>130</v>
      </c>
      <c r="K344" s="11" t="str">
        <f>IF(J344="","",IF(OR(J344="金奖",J344="特等奖"),"顶级成果",IF(OR(J344="银奖",J344="一等奖",J344="创业之星"),"高等级成果",IF(OR(J344="铜奖",J344="二等奖"),"中等级成果",IF(OR(J344="三等奖",J344="优秀结项",J344="合格结项"),"一般成果",IF(OR(J344="国家级立项",J344="省级立项",J344="校级立项"),"立项成果","参与成果"))))))</f>
        <v>立项成果</v>
      </c>
      <c r="L344" s="11" t="str">
        <f>IF(J344="","",IF(OR(J344="金奖",J344="银奖",J344="铜奖"),"金银铜体系",IF(OR(J344="特等奖",J344="一等奖",J344="二等奖",J344="三等奖"),"特一二三体系",IF(OR(J344="国家级立项",J344="省级立项",J344="校级立项"),"立项体系",IF(J344="创业之星","荣誉称号体系","其他")))))</f>
        <v>立项体系</v>
      </c>
      <c r="M344" s="11" t="str">
        <f>IF(J344="","",IF(OR(J344="入围奖",J344="优秀奖"),"是","是"))</f>
        <v>是</v>
      </c>
      <c r="N344" s="17" t="s">
        <v>1312</v>
      </c>
      <c r="O344" s="11"/>
      <c r="P344" s="17" t="s">
        <v>1428</v>
      </c>
      <c r="Q344" s="11" t="s">
        <v>1429</v>
      </c>
      <c r="R344" s="11"/>
      <c r="S344" s="11"/>
      <c r="T344" s="11"/>
      <c r="U344" s="11"/>
      <c r="V344" s="11"/>
      <c r="W344" s="11"/>
      <c r="X344" s="11"/>
      <c r="Y344" s="11"/>
      <c r="Z344" s="11" t="s">
        <v>117</v>
      </c>
      <c r="AA344" s="11"/>
      <c r="AB344" s="11"/>
      <c r="AC344" s="11"/>
      <c r="AD344" s="22">
        <f ca="1">IF(A344="","",TODAY())</f>
        <v>46211</v>
      </c>
    </row>
    <row r="345" customHeight="1" spans="1:30">
      <c r="A345" s="11" t="s">
        <v>1430</v>
      </c>
      <c r="B345" s="21">
        <v>2024</v>
      </c>
      <c r="C345" s="17" t="s">
        <v>1431</v>
      </c>
      <c r="D345" s="17" t="s">
        <v>5</v>
      </c>
      <c r="E345" s="18" t="s">
        <v>109</v>
      </c>
      <c r="F345" s="18" t="s">
        <v>1345</v>
      </c>
      <c r="G345" s="23">
        <v>2024</v>
      </c>
      <c r="H345" s="11" t="s">
        <v>5</v>
      </c>
      <c r="I345" s="11" t="s">
        <v>129</v>
      </c>
      <c r="J345" s="11" t="s">
        <v>130</v>
      </c>
      <c r="K345" s="11" t="str">
        <f>IF(J345="","",IF(OR(J345="金奖",J345="特等奖"),"顶级成果",IF(OR(J345="银奖",J345="一等奖",J345="创业之星"),"高等级成果",IF(OR(J345="铜奖",J345="二等奖"),"中等级成果",IF(OR(J345="三等奖",J345="优秀结项",J345="合格结项"),"一般成果",IF(OR(J345="国家级立项",J345="省级立项",J345="校级立项"),"立项成果","参与成果"))))))</f>
        <v>立项成果</v>
      </c>
      <c r="L345" s="11" t="str">
        <f>IF(J345="","",IF(OR(J345="金奖",J345="银奖",J345="铜奖"),"金银铜体系",IF(OR(J345="特等奖",J345="一等奖",J345="二等奖",J345="三等奖"),"特一二三体系",IF(OR(J345="国家级立项",J345="省级立项",J345="校级立项"),"立项体系",IF(J345="创业之星","荣誉称号体系","其他")))))</f>
        <v>立项体系</v>
      </c>
      <c r="M345" s="11" t="str">
        <f>IF(J345="","",IF(OR(J345="入围奖",J345="优秀奖"),"是","是"))</f>
        <v>是</v>
      </c>
      <c r="N345" s="17" t="s">
        <v>1317</v>
      </c>
      <c r="O345" s="11"/>
      <c r="P345" s="17" t="s">
        <v>1432</v>
      </c>
      <c r="Q345" s="11" t="s">
        <v>1433</v>
      </c>
      <c r="R345" s="11"/>
      <c r="S345" s="11"/>
      <c r="T345" s="11"/>
      <c r="U345" s="11"/>
      <c r="V345" s="11"/>
      <c r="W345" s="11"/>
      <c r="X345" s="11"/>
      <c r="Y345" s="11"/>
      <c r="Z345" s="11" t="s">
        <v>117</v>
      </c>
      <c r="AA345" s="11"/>
      <c r="AB345" s="11"/>
      <c r="AC345" s="11"/>
      <c r="AD345" s="22">
        <f ca="1">IF(A345="","",TODAY())</f>
        <v>46211</v>
      </c>
    </row>
    <row r="346" customHeight="1" spans="1:30">
      <c r="A346" s="11" t="s">
        <v>1434</v>
      </c>
      <c r="B346" s="21">
        <v>2024</v>
      </c>
      <c r="C346" s="17" t="s">
        <v>1435</v>
      </c>
      <c r="D346" s="17" t="s">
        <v>5</v>
      </c>
      <c r="E346" s="18" t="s">
        <v>109</v>
      </c>
      <c r="F346" s="18" t="s">
        <v>1345</v>
      </c>
      <c r="G346" s="23">
        <v>2024</v>
      </c>
      <c r="H346" s="11" t="s">
        <v>5</v>
      </c>
      <c r="I346" s="11" t="s">
        <v>129</v>
      </c>
      <c r="J346" s="11" t="s">
        <v>130</v>
      </c>
      <c r="K346" s="11" t="str">
        <f>IF(J346="","",IF(OR(J346="金奖",J346="特等奖"),"顶级成果",IF(OR(J346="银奖",J346="一等奖",J346="创业之星"),"高等级成果",IF(OR(J346="铜奖",J346="二等奖"),"中等级成果",IF(OR(J346="三等奖",J346="优秀结项",J346="合格结项"),"一般成果",IF(OR(J346="国家级立项",J346="省级立项",J346="校级立项"),"立项成果","参与成果"))))))</f>
        <v>立项成果</v>
      </c>
      <c r="L346" s="11" t="str">
        <f>IF(J346="","",IF(OR(J346="金奖",J346="银奖",J346="铜奖"),"金银铜体系",IF(OR(J346="特等奖",J346="一等奖",J346="二等奖",J346="三等奖"),"特一二三体系",IF(OR(J346="国家级立项",J346="省级立项",J346="校级立项"),"立项体系",IF(J346="创业之星","荣誉称号体系","其他")))))</f>
        <v>立项体系</v>
      </c>
      <c r="M346" s="11" t="str">
        <f>IF(J346="","",IF(OR(J346="入围奖",J346="优秀奖"),"是","是"))</f>
        <v>是</v>
      </c>
      <c r="N346" s="17" t="s">
        <v>1436</v>
      </c>
      <c r="O346" s="11"/>
      <c r="P346" s="17" t="s">
        <v>1437</v>
      </c>
      <c r="Q346" s="11" t="s">
        <v>1383</v>
      </c>
      <c r="R346" s="11"/>
      <c r="S346" s="11"/>
      <c r="T346" s="11"/>
      <c r="U346" s="11"/>
      <c r="V346" s="11"/>
      <c r="W346" s="11"/>
      <c r="X346" s="11"/>
      <c r="Y346" s="11"/>
      <c r="Z346" s="11" t="s">
        <v>117</v>
      </c>
      <c r="AA346" s="11"/>
      <c r="AB346" s="11"/>
      <c r="AC346" s="11"/>
      <c r="AD346" s="22">
        <f ca="1">IF(A346="","",TODAY())</f>
        <v>46211</v>
      </c>
    </row>
    <row r="347" customHeight="1" spans="1:30">
      <c r="A347" s="11" t="s">
        <v>1438</v>
      </c>
      <c r="B347" s="21">
        <v>2024</v>
      </c>
      <c r="C347" s="17" t="s">
        <v>1439</v>
      </c>
      <c r="D347" s="17" t="s">
        <v>5</v>
      </c>
      <c r="E347" s="18" t="s">
        <v>109</v>
      </c>
      <c r="F347" s="18" t="s">
        <v>1345</v>
      </c>
      <c r="G347" s="23">
        <v>2024</v>
      </c>
      <c r="H347" s="11" t="s">
        <v>5</v>
      </c>
      <c r="I347" s="11" t="s">
        <v>129</v>
      </c>
      <c r="J347" s="11" t="s">
        <v>130</v>
      </c>
      <c r="K347" s="11" t="str">
        <f>IF(J347="","",IF(OR(J347="金奖",J347="特等奖"),"顶级成果",IF(OR(J347="银奖",J347="一等奖",J347="创业之星"),"高等级成果",IF(OR(J347="铜奖",J347="二等奖"),"中等级成果",IF(OR(J347="三等奖",J347="优秀结项",J347="合格结项"),"一般成果",IF(OR(J347="国家级立项",J347="省级立项",J347="校级立项"),"立项成果","参与成果"))))))</f>
        <v>立项成果</v>
      </c>
      <c r="L347" s="11" t="str">
        <f>IF(J347="","",IF(OR(J347="金奖",J347="银奖",J347="铜奖"),"金银铜体系",IF(OR(J347="特等奖",J347="一等奖",J347="二等奖",J347="三等奖"),"特一二三体系",IF(OR(J347="国家级立项",J347="省级立项",J347="校级立项"),"立项体系",IF(J347="创业之星","荣誉称号体系","其他")))))</f>
        <v>立项体系</v>
      </c>
      <c r="M347" s="11" t="str">
        <f>IF(J347="","",IF(OR(J347="入围奖",J347="优秀奖"),"是","是"))</f>
        <v>是</v>
      </c>
      <c r="N347" s="17" t="s">
        <v>1185</v>
      </c>
      <c r="O347" s="11"/>
      <c r="P347" s="17" t="s">
        <v>1440</v>
      </c>
      <c r="Q347" s="11" t="s">
        <v>1441</v>
      </c>
      <c r="R347" s="11"/>
      <c r="S347" s="11"/>
      <c r="T347" s="11"/>
      <c r="U347" s="11"/>
      <c r="V347" s="11"/>
      <c r="W347" s="11"/>
      <c r="X347" s="11"/>
      <c r="Y347" s="11"/>
      <c r="Z347" s="11" t="s">
        <v>117</v>
      </c>
      <c r="AA347" s="11"/>
      <c r="AB347" s="11"/>
      <c r="AC347" s="11"/>
      <c r="AD347" s="22">
        <f ca="1">IF(A347="","",TODAY())</f>
        <v>46211</v>
      </c>
    </row>
    <row r="348" customHeight="1" spans="1:30">
      <c r="A348" s="11" t="s">
        <v>1442</v>
      </c>
      <c r="B348" s="21">
        <v>2024</v>
      </c>
      <c r="C348" s="17" t="s">
        <v>1443</v>
      </c>
      <c r="D348" s="17" t="s">
        <v>5</v>
      </c>
      <c r="E348" s="18" t="s">
        <v>109</v>
      </c>
      <c r="F348" s="18" t="s">
        <v>1345</v>
      </c>
      <c r="G348" s="23">
        <v>2024</v>
      </c>
      <c r="H348" s="11" t="s">
        <v>5</v>
      </c>
      <c r="I348" s="11" t="s">
        <v>129</v>
      </c>
      <c r="J348" s="11" t="s">
        <v>130</v>
      </c>
      <c r="K348" s="11" t="str">
        <f>IF(J348="","",IF(OR(J348="金奖",J348="特等奖"),"顶级成果",IF(OR(J348="银奖",J348="一等奖",J348="创业之星"),"高等级成果",IF(OR(J348="铜奖",J348="二等奖"),"中等级成果",IF(OR(J348="三等奖",J348="优秀结项",J348="合格结项"),"一般成果",IF(OR(J348="国家级立项",J348="省级立项",J348="校级立项"),"立项成果","参与成果"))))))</f>
        <v>立项成果</v>
      </c>
      <c r="L348" s="11" t="str">
        <f>IF(J348="","",IF(OR(J348="金奖",J348="银奖",J348="铜奖"),"金银铜体系",IF(OR(J348="特等奖",J348="一等奖",J348="二等奖",J348="三等奖"),"特一二三体系",IF(OR(J348="国家级立项",J348="省级立项",J348="校级立项"),"立项体系",IF(J348="创业之星","荣誉称号体系","其他")))))</f>
        <v>立项体系</v>
      </c>
      <c r="M348" s="11" t="str">
        <f>IF(J348="","",IF(OR(J348="入围奖",J348="优秀奖"),"是","是"))</f>
        <v>是</v>
      </c>
      <c r="N348" s="17" t="s">
        <v>1112</v>
      </c>
      <c r="O348" s="11"/>
      <c r="P348" s="17" t="s">
        <v>1444</v>
      </c>
      <c r="Q348" s="11" t="s">
        <v>1445</v>
      </c>
      <c r="R348" s="11"/>
      <c r="S348" s="11"/>
      <c r="T348" s="11"/>
      <c r="U348" s="11"/>
      <c r="V348" s="11"/>
      <c r="W348" s="11"/>
      <c r="X348" s="11"/>
      <c r="Y348" s="11"/>
      <c r="Z348" s="11" t="s">
        <v>117</v>
      </c>
      <c r="AA348" s="11"/>
      <c r="AB348" s="11"/>
      <c r="AC348" s="11"/>
      <c r="AD348" s="22">
        <f ca="1">IF(A348="","",TODAY())</f>
        <v>46211</v>
      </c>
    </row>
    <row r="349" customHeight="1" spans="1:30">
      <c r="A349" s="11" t="s">
        <v>1446</v>
      </c>
      <c r="B349" s="21">
        <v>2024</v>
      </c>
      <c r="C349" s="17" t="s">
        <v>1447</v>
      </c>
      <c r="D349" s="17" t="s">
        <v>5</v>
      </c>
      <c r="E349" s="18" t="s">
        <v>109</v>
      </c>
      <c r="F349" s="18" t="s">
        <v>1345</v>
      </c>
      <c r="G349" s="23">
        <v>2024</v>
      </c>
      <c r="H349" s="11" t="s">
        <v>5</v>
      </c>
      <c r="I349" s="11" t="s">
        <v>129</v>
      </c>
      <c r="J349" s="11" t="s">
        <v>130</v>
      </c>
      <c r="K349" s="11" t="str">
        <f>IF(J349="","",IF(OR(J349="金奖",J349="特等奖"),"顶级成果",IF(OR(J349="银奖",J349="一等奖",J349="创业之星"),"高等级成果",IF(OR(J349="铜奖",J349="二等奖"),"中等级成果",IF(OR(J349="三等奖",J349="优秀结项",J349="合格结项"),"一般成果",IF(OR(J349="国家级立项",J349="省级立项",J349="校级立项"),"立项成果","参与成果"))))))</f>
        <v>立项成果</v>
      </c>
      <c r="L349" s="11" t="str">
        <f>IF(J349="","",IF(OR(J349="金奖",J349="银奖",J349="铜奖"),"金银铜体系",IF(OR(J349="特等奖",J349="一等奖",J349="二等奖",J349="三等奖"),"特一二三体系",IF(OR(J349="国家级立项",J349="省级立项",J349="校级立项"),"立项体系",IF(J349="创业之星","荣誉称号体系","其他")))))</f>
        <v>立项体系</v>
      </c>
      <c r="M349" s="11" t="str">
        <f>IF(J349="","",IF(OR(J349="入围奖",J349="优秀奖"),"是","是"))</f>
        <v>是</v>
      </c>
      <c r="N349" s="17" t="s">
        <v>1448</v>
      </c>
      <c r="O349" s="11"/>
      <c r="P349" s="17" t="s">
        <v>1449</v>
      </c>
      <c r="Q349" s="11" t="s">
        <v>1450</v>
      </c>
      <c r="R349" s="11"/>
      <c r="S349" s="11"/>
      <c r="T349" s="11"/>
      <c r="U349" s="11"/>
      <c r="V349" s="11"/>
      <c r="W349" s="11"/>
      <c r="X349" s="11"/>
      <c r="Y349" s="11"/>
      <c r="Z349" s="11" t="s">
        <v>117</v>
      </c>
      <c r="AA349" s="11"/>
      <c r="AB349" s="11"/>
      <c r="AC349" s="11"/>
      <c r="AD349" s="22">
        <f ca="1">IF(A349="","",TODAY())</f>
        <v>46211</v>
      </c>
    </row>
    <row r="350" customHeight="1" spans="1:30">
      <c r="A350" s="11" t="s">
        <v>1451</v>
      </c>
      <c r="B350" s="21">
        <v>2024</v>
      </c>
      <c r="C350" s="17" t="s">
        <v>1452</v>
      </c>
      <c r="D350" s="17" t="s">
        <v>5</v>
      </c>
      <c r="E350" s="18" t="s">
        <v>109</v>
      </c>
      <c r="F350" s="18" t="s">
        <v>1345</v>
      </c>
      <c r="G350" s="23">
        <v>2024</v>
      </c>
      <c r="H350" s="11" t="s">
        <v>5</v>
      </c>
      <c r="I350" s="11" t="s">
        <v>129</v>
      </c>
      <c r="J350" s="11" t="s">
        <v>130</v>
      </c>
      <c r="K350" s="11" t="str">
        <f>IF(J350="","",IF(OR(J350="金奖",J350="特等奖"),"顶级成果",IF(OR(J350="银奖",J350="一等奖",J350="创业之星"),"高等级成果",IF(OR(J350="铜奖",J350="二等奖"),"中等级成果",IF(OR(J350="三等奖",J350="优秀结项",J350="合格结项"),"一般成果",IF(OR(J350="国家级立项",J350="省级立项",J350="校级立项"),"立项成果","参与成果"))))))</f>
        <v>立项成果</v>
      </c>
      <c r="L350" s="11" t="str">
        <f>IF(J350="","",IF(OR(J350="金奖",J350="银奖",J350="铜奖"),"金银铜体系",IF(OR(J350="特等奖",J350="一等奖",J350="二等奖",J350="三等奖"),"特一二三体系",IF(OR(J350="国家级立项",J350="省级立项",J350="校级立项"),"立项体系",IF(J350="创业之星","荣誉称号体系","其他")))))</f>
        <v>立项体系</v>
      </c>
      <c r="M350" s="11" t="str">
        <f>IF(J350="","",IF(OR(J350="入围奖",J350="优秀奖"),"是","是"))</f>
        <v>是</v>
      </c>
      <c r="N350" s="17" t="s">
        <v>1453</v>
      </c>
      <c r="O350" s="11"/>
      <c r="P350" s="17" t="s">
        <v>1454</v>
      </c>
      <c r="Q350" s="11" t="s">
        <v>1450</v>
      </c>
      <c r="R350" s="11"/>
      <c r="S350" s="11"/>
      <c r="T350" s="11"/>
      <c r="U350" s="11"/>
      <c r="V350" s="11"/>
      <c r="W350" s="11"/>
      <c r="X350" s="11"/>
      <c r="Y350" s="11"/>
      <c r="Z350" s="11" t="s">
        <v>117</v>
      </c>
      <c r="AA350" s="11"/>
      <c r="AB350" s="11"/>
      <c r="AC350" s="11"/>
      <c r="AD350" s="22">
        <f ca="1">IF(A350="","",TODAY())</f>
        <v>46211</v>
      </c>
    </row>
    <row r="351" customHeight="1" spans="1:30">
      <c r="A351" s="11" t="s">
        <v>1455</v>
      </c>
      <c r="B351" s="21">
        <v>2024</v>
      </c>
      <c r="C351" s="17" t="s">
        <v>1456</v>
      </c>
      <c r="D351" s="17" t="s">
        <v>5</v>
      </c>
      <c r="E351" s="18" t="s">
        <v>109</v>
      </c>
      <c r="F351" s="18" t="s">
        <v>1345</v>
      </c>
      <c r="G351" s="23">
        <v>2024</v>
      </c>
      <c r="H351" s="11" t="s">
        <v>5</v>
      </c>
      <c r="I351" s="11" t="s">
        <v>129</v>
      </c>
      <c r="J351" s="11" t="s">
        <v>130</v>
      </c>
      <c r="K351" s="11" t="str">
        <f>IF(J351="","",IF(OR(J351="金奖",J351="特等奖"),"顶级成果",IF(OR(J351="银奖",J351="一等奖",J351="创业之星"),"高等级成果",IF(OR(J351="铜奖",J351="二等奖"),"中等级成果",IF(OR(J351="三等奖",J351="优秀结项",J351="合格结项"),"一般成果",IF(OR(J351="国家级立项",J351="省级立项",J351="校级立项"),"立项成果","参与成果"))))))</f>
        <v>立项成果</v>
      </c>
      <c r="L351" s="11" t="str">
        <f>IF(J351="","",IF(OR(J351="金奖",J351="银奖",J351="铜奖"),"金银铜体系",IF(OR(J351="特等奖",J351="一等奖",J351="二等奖",J351="三等奖"),"特一二三体系",IF(OR(J351="国家级立项",J351="省级立项",J351="校级立项"),"立项体系",IF(J351="创业之星","荣誉称号体系","其他")))))</f>
        <v>立项体系</v>
      </c>
      <c r="M351" s="11" t="str">
        <f>IF(J351="","",IF(OR(J351="入围奖",J351="优秀奖"),"是","是"))</f>
        <v>是</v>
      </c>
      <c r="N351" s="17" t="s">
        <v>1457</v>
      </c>
      <c r="O351" s="11"/>
      <c r="P351" s="17" t="s">
        <v>1458</v>
      </c>
      <c r="Q351" s="11" t="s">
        <v>1459</v>
      </c>
      <c r="R351" s="11"/>
      <c r="S351" s="11"/>
      <c r="T351" s="11"/>
      <c r="U351" s="11"/>
      <c r="V351" s="11"/>
      <c r="W351" s="11"/>
      <c r="X351" s="11"/>
      <c r="Y351" s="11"/>
      <c r="Z351" s="11" t="s">
        <v>117</v>
      </c>
      <c r="AA351" s="11"/>
      <c r="AB351" s="11"/>
      <c r="AC351" s="11"/>
      <c r="AD351" s="22">
        <f ca="1">IF(A351="","",TODAY())</f>
        <v>46211</v>
      </c>
    </row>
    <row r="352" customHeight="1" spans="1:30">
      <c r="A352" s="11" t="s">
        <v>1460</v>
      </c>
      <c r="B352" s="21">
        <v>2024</v>
      </c>
      <c r="C352" s="17" t="s">
        <v>1461</v>
      </c>
      <c r="D352" s="17" t="s">
        <v>5</v>
      </c>
      <c r="E352" s="18" t="s">
        <v>109</v>
      </c>
      <c r="F352" s="18" t="s">
        <v>1345</v>
      </c>
      <c r="G352" s="23">
        <v>2024</v>
      </c>
      <c r="H352" s="11" t="s">
        <v>5</v>
      </c>
      <c r="I352" s="11" t="s">
        <v>129</v>
      </c>
      <c r="J352" s="11" t="s">
        <v>130</v>
      </c>
      <c r="K352" s="11" t="str">
        <f>IF(J352="","",IF(OR(J352="金奖",J352="特等奖"),"顶级成果",IF(OR(J352="银奖",J352="一等奖",J352="创业之星"),"高等级成果",IF(OR(J352="铜奖",J352="二等奖"),"中等级成果",IF(OR(J352="三等奖",J352="优秀结项",J352="合格结项"),"一般成果",IF(OR(J352="国家级立项",J352="省级立项",J352="校级立项"),"立项成果","参与成果"))))))</f>
        <v>立项成果</v>
      </c>
      <c r="L352" s="11" t="str">
        <f>IF(J352="","",IF(OR(J352="金奖",J352="银奖",J352="铜奖"),"金银铜体系",IF(OR(J352="特等奖",J352="一等奖",J352="二等奖",J352="三等奖"),"特一二三体系",IF(OR(J352="国家级立项",J352="省级立项",J352="校级立项"),"立项体系",IF(J352="创业之星","荣誉称号体系","其他")))))</f>
        <v>立项体系</v>
      </c>
      <c r="M352" s="11" t="str">
        <f>IF(J352="","",IF(OR(J352="入围奖",J352="优秀奖"),"是","是"))</f>
        <v>是</v>
      </c>
      <c r="N352" s="17" t="s">
        <v>1462</v>
      </c>
      <c r="O352" s="11"/>
      <c r="P352" s="17" t="s">
        <v>1463</v>
      </c>
      <c r="Q352" s="11" t="s">
        <v>544</v>
      </c>
      <c r="R352" s="11"/>
      <c r="S352" s="11"/>
      <c r="T352" s="11"/>
      <c r="U352" s="11"/>
      <c r="V352" s="11"/>
      <c r="W352" s="11"/>
      <c r="X352" s="11"/>
      <c r="Y352" s="11"/>
      <c r="Z352" s="11" t="s">
        <v>117</v>
      </c>
      <c r="AA352" s="11"/>
      <c r="AB352" s="11"/>
      <c r="AC352" s="11"/>
      <c r="AD352" s="22">
        <f ca="1">IF(A352="","",TODAY())</f>
        <v>46211</v>
      </c>
    </row>
    <row r="353" customHeight="1" spans="1:30">
      <c r="A353" s="11" t="s">
        <v>1464</v>
      </c>
      <c r="B353" s="21">
        <v>2024</v>
      </c>
      <c r="C353" s="17" t="s">
        <v>1465</v>
      </c>
      <c r="D353" s="17" t="s">
        <v>5</v>
      </c>
      <c r="E353" s="18" t="s">
        <v>109</v>
      </c>
      <c r="F353" s="18" t="s">
        <v>1345</v>
      </c>
      <c r="G353" s="23">
        <v>2024</v>
      </c>
      <c r="H353" s="11" t="s">
        <v>5</v>
      </c>
      <c r="I353" s="11" t="s">
        <v>129</v>
      </c>
      <c r="J353" s="11" t="s">
        <v>130</v>
      </c>
      <c r="K353" s="11" t="str">
        <f>IF(J353="","",IF(OR(J353="金奖",J353="特等奖"),"顶级成果",IF(OR(J353="银奖",J353="一等奖",J353="创业之星"),"高等级成果",IF(OR(J353="铜奖",J353="二等奖"),"中等级成果",IF(OR(J353="三等奖",J353="优秀结项",J353="合格结项"),"一般成果",IF(OR(J353="国家级立项",J353="省级立项",J353="校级立项"),"立项成果","参与成果"))))))</f>
        <v>立项成果</v>
      </c>
      <c r="L353" s="11" t="str">
        <f>IF(J353="","",IF(OR(J353="金奖",J353="银奖",J353="铜奖"),"金银铜体系",IF(OR(J353="特等奖",J353="一等奖",J353="二等奖",J353="三等奖"),"特一二三体系",IF(OR(J353="国家级立项",J353="省级立项",J353="校级立项"),"立项体系",IF(J353="创业之星","荣誉称号体系","其他")))))</f>
        <v>立项体系</v>
      </c>
      <c r="M353" s="11" t="str">
        <f>IF(J353="","",IF(OR(J353="入围奖",J353="优秀奖"),"是","是"))</f>
        <v>是</v>
      </c>
      <c r="N353" s="17" t="s">
        <v>1466</v>
      </c>
      <c r="O353" s="11"/>
      <c r="P353" s="17" t="s">
        <v>1467</v>
      </c>
      <c r="Q353" s="11" t="s">
        <v>1383</v>
      </c>
      <c r="R353" s="11"/>
      <c r="S353" s="11"/>
      <c r="T353" s="11"/>
      <c r="U353" s="11"/>
      <c r="V353" s="11"/>
      <c r="W353" s="11"/>
      <c r="X353" s="11"/>
      <c r="Y353" s="11"/>
      <c r="Z353" s="11" t="s">
        <v>117</v>
      </c>
      <c r="AA353" s="11"/>
      <c r="AB353" s="11"/>
      <c r="AC353" s="11"/>
      <c r="AD353" s="22">
        <f ca="1">IF(A353="","",TODAY())</f>
        <v>46211</v>
      </c>
    </row>
    <row r="354" customHeight="1" spans="1:30">
      <c r="A354" s="11" t="s">
        <v>1468</v>
      </c>
      <c r="B354" s="21">
        <v>2024</v>
      </c>
      <c r="C354" s="17" t="s">
        <v>1469</v>
      </c>
      <c r="D354" s="17" t="s">
        <v>5</v>
      </c>
      <c r="E354" s="18" t="s">
        <v>109</v>
      </c>
      <c r="F354" s="18" t="s">
        <v>1345</v>
      </c>
      <c r="G354" s="23">
        <v>2024</v>
      </c>
      <c r="H354" s="11" t="s">
        <v>5</v>
      </c>
      <c r="I354" s="11" t="s">
        <v>129</v>
      </c>
      <c r="J354" s="11" t="s">
        <v>130</v>
      </c>
      <c r="K354" s="11" t="str">
        <f>IF(J354="","",IF(OR(J354="金奖",J354="特等奖"),"顶级成果",IF(OR(J354="银奖",J354="一等奖",J354="创业之星"),"高等级成果",IF(OR(J354="铜奖",J354="二等奖"),"中等级成果",IF(OR(J354="三等奖",J354="优秀结项",J354="合格结项"),"一般成果",IF(OR(J354="国家级立项",J354="省级立项",J354="校级立项"),"立项成果","参与成果"))))))</f>
        <v>立项成果</v>
      </c>
      <c r="L354" s="11" t="str">
        <f>IF(J354="","",IF(OR(J354="金奖",J354="银奖",J354="铜奖"),"金银铜体系",IF(OR(J354="特等奖",J354="一等奖",J354="二等奖",J354="三等奖"),"特一二三体系",IF(OR(J354="国家级立项",J354="省级立项",J354="校级立项"),"立项体系",IF(J354="创业之星","荣誉称号体系","其他")))))</f>
        <v>立项体系</v>
      </c>
      <c r="M354" s="11" t="str">
        <f>IF(J354="","",IF(OR(J354="入围奖",J354="优秀奖"),"是","是"))</f>
        <v>是</v>
      </c>
      <c r="N354" s="17" t="s">
        <v>1470</v>
      </c>
      <c r="O354" s="11"/>
      <c r="P354" s="17" t="s">
        <v>1471</v>
      </c>
      <c r="Q354" s="11" t="s">
        <v>181</v>
      </c>
      <c r="R354" s="11"/>
      <c r="S354" s="11"/>
      <c r="T354" s="11"/>
      <c r="U354" s="11"/>
      <c r="V354" s="11"/>
      <c r="W354" s="11"/>
      <c r="X354" s="11"/>
      <c r="Y354" s="11"/>
      <c r="Z354" s="11" t="s">
        <v>117</v>
      </c>
      <c r="AA354" s="11"/>
      <c r="AB354" s="11"/>
      <c r="AC354" s="11"/>
      <c r="AD354" s="22">
        <f ca="1">IF(A354="","",TODAY())</f>
        <v>46211</v>
      </c>
    </row>
    <row r="355" customHeight="1" spans="1:30">
      <c r="A355" s="11" t="s">
        <v>1472</v>
      </c>
      <c r="B355" s="21">
        <v>2024</v>
      </c>
      <c r="C355" s="17" t="s">
        <v>1473</v>
      </c>
      <c r="D355" s="17" t="s">
        <v>5</v>
      </c>
      <c r="E355" s="18" t="s">
        <v>109</v>
      </c>
      <c r="F355" s="18" t="s">
        <v>1345</v>
      </c>
      <c r="G355" s="23">
        <v>2024</v>
      </c>
      <c r="H355" s="11" t="s">
        <v>5</v>
      </c>
      <c r="I355" s="11" t="s">
        <v>129</v>
      </c>
      <c r="J355" s="11" t="s">
        <v>130</v>
      </c>
      <c r="K355" s="11" t="str">
        <f>IF(J355="","",IF(OR(J355="金奖",J355="特等奖"),"顶级成果",IF(OR(J355="银奖",J355="一等奖",J355="创业之星"),"高等级成果",IF(OR(J355="铜奖",J355="二等奖"),"中等级成果",IF(OR(J355="三等奖",J355="优秀结项",J355="合格结项"),"一般成果",IF(OR(J355="国家级立项",J355="省级立项",J355="校级立项"),"立项成果","参与成果"))))))</f>
        <v>立项成果</v>
      </c>
      <c r="L355" s="11" t="str">
        <f>IF(J355="","",IF(OR(J355="金奖",J355="银奖",J355="铜奖"),"金银铜体系",IF(OR(J355="特等奖",J355="一等奖",J355="二等奖",J355="三等奖"),"特一二三体系",IF(OR(J355="国家级立项",J355="省级立项",J355="校级立项"),"立项体系",IF(J355="创业之星","荣誉称号体系","其他")))))</f>
        <v>立项体系</v>
      </c>
      <c r="M355" s="11" t="str">
        <f>IF(J355="","",IF(OR(J355="入围奖",J355="优秀奖"),"是","是"))</f>
        <v>是</v>
      </c>
      <c r="N355" s="17" t="s">
        <v>1474</v>
      </c>
      <c r="O355" s="11"/>
      <c r="P355" s="17" t="s">
        <v>1475</v>
      </c>
      <c r="Q355" s="11" t="s">
        <v>539</v>
      </c>
      <c r="R355" s="11"/>
      <c r="S355" s="11"/>
      <c r="T355" s="11"/>
      <c r="U355" s="11"/>
      <c r="V355" s="11"/>
      <c r="W355" s="11"/>
      <c r="X355" s="11"/>
      <c r="Y355" s="11"/>
      <c r="Z355" s="11" t="s">
        <v>117</v>
      </c>
      <c r="AA355" s="11"/>
      <c r="AB355" s="11"/>
      <c r="AC355" s="11"/>
      <c r="AD355" s="22">
        <f ca="1">IF(A355="","",TODAY())</f>
        <v>46211</v>
      </c>
    </row>
    <row r="356" customHeight="1" spans="1:30">
      <c r="A356" s="11" t="s">
        <v>1476</v>
      </c>
      <c r="B356" s="21">
        <v>2024</v>
      </c>
      <c r="C356" s="17" t="s">
        <v>1477</v>
      </c>
      <c r="D356" s="17" t="s">
        <v>5</v>
      </c>
      <c r="E356" s="18" t="s">
        <v>109</v>
      </c>
      <c r="F356" s="18" t="s">
        <v>1345</v>
      </c>
      <c r="G356" s="23">
        <v>2024</v>
      </c>
      <c r="H356" s="11" t="s">
        <v>5</v>
      </c>
      <c r="I356" s="11" t="s">
        <v>129</v>
      </c>
      <c r="J356" s="11" t="s">
        <v>130</v>
      </c>
      <c r="K356" s="11" t="str">
        <f>IF(J356="","",IF(OR(J356="金奖",J356="特等奖"),"顶级成果",IF(OR(J356="银奖",J356="一等奖",J356="创业之星"),"高等级成果",IF(OR(J356="铜奖",J356="二等奖"),"中等级成果",IF(OR(J356="三等奖",J356="优秀结项",J356="合格结项"),"一般成果",IF(OR(J356="国家级立项",J356="省级立项",J356="校级立项"),"立项成果","参与成果"))))))</f>
        <v>立项成果</v>
      </c>
      <c r="L356" s="11" t="str">
        <f>IF(J356="","",IF(OR(J356="金奖",J356="银奖",J356="铜奖"),"金银铜体系",IF(OR(J356="特等奖",J356="一等奖",J356="二等奖",J356="三等奖"),"特一二三体系",IF(OR(J356="国家级立项",J356="省级立项",J356="校级立项"),"立项体系",IF(J356="创业之星","荣誉称号体系","其他")))))</f>
        <v>立项体系</v>
      </c>
      <c r="M356" s="11" t="str">
        <f>IF(J356="","",IF(OR(J356="入围奖",J356="优秀奖"),"是","是"))</f>
        <v>是</v>
      </c>
      <c r="N356" s="17" t="s">
        <v>1478</v>
      </c>
      <c r="O356" s="11"/>
      <c r="P356" s="17" t="s">
        <v>1479</v>
      </c>
      <c r="Q356" s="11" t="s">
        <v>544</v>
      </c>
      <c r="R356" s="11"/>
      <c r="S356" s="11"/>
      <c r="T356" s="11"/>
      <c r="U356" s="11"/>
      <c r="V356" s="11"/>
      <c r="W356" s="11"/>
      <c r="X356" s="11"/>
      <c r="Y356" s="11"/>
      <c r="Z356" s="11" t="s">
        <v>117</v>
      </c>
      <c r="AA356" s="11"/>
      <c r="AB356" s="11"/>
      <c r="AC356" s="11"/>
      <c r="AD356" s="22">
        <f ca="1">IF(A356="","",TODAY())</f>
        <v>46211</v>
      </c>
    </row>
    <row r="357" customHeight="1" spans="1:30">
      <c r="A357" s="11" t="s">
        <v>1480</v>
      </c>
      <c r="B357" s="21">
        <v>2024</v>
      </c>
      <c r="C357" s="17" t="s">
        <v>1481</v>
      </c>
      <c r="D357" s="17" t="s">
        <v>5</v>
      </c>
      <c r="E357" s="18" t="s">
        <v>109</v>
      </c>
      <c r="F357" s="18" t="s">
        <v>1345</v>
      </c>
      <c r="G357" s="23">
        <v>2024</v>
      </c>
      <c r="H357" s="11" t="s">
        <v>5</v>
      </c>
      <c r="I357" s="11" t="s">
        <v>129</v>
      </c>
      <c r="J357" s="11" t="s">
        <v>130</v>
      </c>
      <c r="K357" s="11" t="str">
        <f>IF(J357="","",IF(OR(J357="金奖",J357="特等奖"),"顶级成果",IF(OR(J357="银奖",J357="一等奖",J357="创业之星"),"高等级成果",IF(OR(J357="铜奖",J357="二等奖"),"中等级成果",IF(OR(J357="三等奖",J357="优秀结项",J357="合格结项"),"一般成果",IF(OR(J357="国家级立项",J357="省级立项",J357="校级立项"),"立项成果","参与成果"))))))</f>
        <v>立项成果</v>
      </c>
      <c r="L357" s="11" t="str">
        <f>IF(J357="","",IF(OR(J357="金奖",J357="银奖",J357="铜奖"),"金银铜体系",IF(OR(J357="特等奖",J357="一等奖",J357="二等奖",J357="三等奖"),"特一二三体系",IF(OR(J357="国家级立项",J357="省级立项",J357="校级立项"),"立项体系",IF(J357="创业之星","荣誉称号体系","其他")))))</f>
        <v>立项体系</v>
      </c>
      <c r="M357" s="11" t="str">
        <f>IF(J357="","",IF(OR(J357="入围奖",J357="优秀奖"),"是","是"))</f>
        <v>是</v>
      </c>
      <c r="N357" s="17" t="s">
        <v>1482</v>
      </c>
      <c r="O357" s="11"/>
      <c r="P357" s="17" t="s">
        <v>1483</v>
      </c>
      <c r="Q357" s="11" t="s">
        <v>1484</v>
      </c>
      <c r="R357" s="11"/>
      <c r="S357" s="11"/>
      <c r="T357" s="11"/>
      <c r="U357" s="11"/>
      <c r="V357" s="11"/>
      <c r="W357" s="11"/>
      <c r="X357" s="11"/>
      <c r="Y357" s="11"/>
      <c r="Z357" s="11" t="s">
        <v>117</v>
      </c>
      <c r="AA357" s="11"/>
      <c r="AB357" s="11"/>
      <c r="AC357" s="11"/>
      <c r="AD357" s="22">
        <f ca="1">IF(A357="","",TODAY())</f>
        <v>46211</v>
      </c>
    </row>
    <row r="358" customHeight="1" spans="1:30">
      <c r="A358" s="11" t="s">
        <v>1485</v>
      </c>
      <c r="B358" s="21">
        <v>2024</v>
      </c>
      <c r="C358" s="17" t="s">
        <v>1486</v>
      </c>
      <c r="D358" s="17" t="s">
        <v>5</v>
      </c>
      <c r="E358" s="18" t="s">
        <v>109</v>
      </c>
      <c r="F358" s="18" t="s">
        <v>1345</v>
      </c>
      <c r="G358" s="23">
        <v>2024</v>
      </c>
      <c r="H358" s="11" t="s">
        <v>5</v>
      </c>
      <c r="I358" s="11" t="s">
        <v>129</v>
      </c>
      <c r="J358" s="11" t="s">
        <v>130</v>
      </c>
      <c r="K358" s="11" t="str">
        <f>IF(J358="","",IF(OR(J358="金奖",J358="特等奖"),"顶级成果",IF(OR(J358="银奖",J358="一等奖",J358="创业之星"),"高等级成果",IF(OR(J358="铜奖",J358="二等奖"),"中等级成果",IF(OR(J358="三等奖",J358="优秀结项",J358="合格结项"),"一般成果",IF(OR(J358="国家级立项",J358="省级立项",J358="校级立项"),"立项成果","参与成果"))))))</f>
        <v>立项成果</v>
      </c>
      <c r="L358" s="11" t="str">
        <f>IF(J358="","",IF(OR(J358="金奖",J358="银奖",J358="铜奖"),"金银铜体系",IF(OR(J358="特等奖",J358="一等奖",J358="二等奖",J358="三等奖"),"特一二三体系",IF(OR(J358="国家级立项",J358="省级立项",J358="校级立项"),"立项体系",IF(J358="创业之星","荣誉称号体系","其他")))))</f>
        <v>立项体系</v>
      </c>
      <c r="M358" s="11" t="str">
        <f>IF(J358="","",IF(OR(J358="入围奖",J358="优秀奖"),"是","是"))</f>
        <v>是</v>
      </c>
      <c r="N358" s="17" t="s">
        <v>1035</v>
      </c>
      <c r="O358" s="11"/>
      <c r="P358" s="17" t="s">
        <v>1487</v>
      </c>
      <c r="Q358" s="11" t="s">
        <v>1488</v>
      </c>
      <c r="R358" s="11"/>
      <c r="S358" s="11"/>
      <c r="T358" s="11"/>
      <c r="U358" s="11"/>
      <c r="V358" s="11"/>
      <c r="W358" s="11"/>
      <c r="X358" s="11"/>
      <c r="Y358" s="11"/>
      <c r="Z358" s="11" t="s">
        <v>117</v>
      </c>
      <c r="AA358" s="11"/>
      <c r="AB358" s="11"/>
      <c r="AC358" s="11"/>
      <c r="AD358" s="22">
        <f ca="1">IF(A358="","",TODAY())</f>
        <v>46211</v>
      </c>
    </row>
    <row r="359" customHeight="1" spans="1:30">
      <c r="A359" s="11" t="s">
        <v>1489</v>
      </c>
      <c r="B359" s="21">
        <v>2024</v>
      </c>
      <c r="C359" s="17" t="s">
        <v>1490</v>
      </c>
      <c r="D359" s="17" t="s">
        <v>5</v>
      </c>
      <c r="E359" s="18" t="s">
        <v>109</v>
      </c>
      <c r="F359" s="18" t="s">
        <v>1345</v>
      </c>
      <c r="G359" s="23">
        <v>2024</v>
      </c>
      <c r="H359" s="11" t="s">
        <v>5</v>
      </c>
      <c r="I359" s="11" t="s">
        <v>129</v>
      </c>
      <c r="J359" s="11" t="s">
        <v>130</v>
      </c>
      <c r="K359" s="11" t="str">
        <f>IF(J359="","",IF(OR(J359="金奖",J359="特等奖"),"顶级成果",IF(OR(J359="银奖",J359="一等奖",J359="创业之星"),"高等级成果",IF(OR(J359="铜奖",J359="二等奖"),"中等级成果",IF(OR(J359="三等奖",J359="优秀结项",J359="合格结项"),"一般成果",IF(OR(J359="国家级立项",J359="省级立项",J359="校级立项"),"立项成果","参与成果"))))))</f>
        <v>立项成果</v>
      </c>
      <c r="L359" s="11" t="str">
        <f>IF(J359="","",IF(OR(J359="金奖",J359="银奖",J359="铜奖"),"金银铜体系",IF(OR(J359="特等奖",J359="一等奖",J359="二等奖",J359="三等奖"),"特一二三体系",IF(OR(J359="国家级立项",J359="省级立项",J359="校级立项"),"立项体系",IF(J359="创业之星","荣誉称号体系","其他")))))</f>
        <v>立项体系</v>
      </c>
      <c r="M359" s="11" t="str">
        <f>IF(J359="","",IF(OR(J359="入围奖",J359="优秀奖"),"是","是"))</f>
        <v>是</v>
      </c>
      <c r="N359" s="17" t="s">
        <v>1491</v>
      </c>
      <c r="O359" s="11"/>
      <c r="P359" s="17" t="s">
        <v>1492</v>
      </c>
      <c r="Q359" s="11" t="s">
        <v>1433</v>
      </c>
      <c r="R359" s="11"/>
      <c r="S359" s="11"/>
      <c r="T359" s="11"/>
      <c r="U359" s="11"/>
      <c r="V359" s="11"/>
      <c r="W359" s="11"/>
      <c r="X359" s="11"/>
      <c r="Y359" s="11"/>
      <c r="Z359" s="11" t="s">
        <v>117</v>
      </c>
      <c r="AA359" s="11"/>
      <c r="AB359" s="11"/>
      <c r="AC359" s="11"/>
      <c r="AD359" s="22">
        <f ca="1">IF(A359="","",TODAY())</f>
        <v>46211</v>
      </c>
    </row>
    <row r="360" customHeight="1" spans="1:30">
      <c r="A360" s="11" t="s">
        <v>1493</v>
      </c>
      <c r="B360" s="21">
        <v>2024</v>
      </c>
      <c r="C360" s="17" t="s">
        <v>1494</v>
      </c>
      <c r="D360" s="17" t="s">
        <v>5</v>
      </c>
      <c r="E360" s="18" t="s">
        <v>109</v>
      </c>
      <c r="F360" s="18" t="s">
        <v>1345</v>
      </c>
      <c r="G360" s="23">
        <v>2024</v>
      </c>
      <c r="H360" s="11" t="s">
        <v>5</v>
      </c>
      <c r="I360" s="11" t="s">
        <v>129</v>
      </c>
      <c r="J360" s="11" t="s">
        <v>130</v>
      </c>
      <c r="K360" s="11" t="str">
        <f>IF(J360="","",IF(OR(J360="金奖",J360="特等奖"),"顶级成果",IF(OR(J360="银奖",J360="一等奖",J360="创业之星"),"高等级成果",IF(OR(J360="铜奖",J360="二等奖"),"中等级成果",IF(OR(J360="三等奖",J360="优秀结项",J360="合格结项"),"一般成果",IF(OR(J360="国家级立项",J360="省级立项",J360="校级立项"),"立项成果","参与成果"))))))</f>
        <v>立项成果</v>
      </c>
      <c r="L360" s="11" t="str">
        <f>IF(J360="","",IF(OR(J360="金奖",J360="银奖",J360="铜奖"),"金银铜体系",IF(OR(J360="特等奖",J360="一等奖",J360="二等奖",J360="三等奖"),"特一二三体系",IF(OR(J360="国家级立项",J360="省级立项",J360="校级立项"),"立项体系",IF(J360="创业之星","荣誉称号体系","其他")))))</f>
        <v>立项体系</v>
      </c>
      <c r="M360" s="11" t="str">
        <f>IF(J360="","",IF(OR(J360="入围奖",J360="优秀奖"),"是","是"))</f>
        <v>是</v>
      </c>
      <c r="N360" s="17" t="s">
        <v>1495</v>
      </c>
      <c r="O360" s="11"/>
      <c r="P360" s="17" t="s">
        <v>1496</v>
      </c>
      <c r="Q360" s="11" t="s">
        <v>529</v>
      </c>
      <c r="R360" s="11"/>
      <c r="S360" s="11"/>
      <c r="T360" s="11"/>
      <c r="U360" s="11"/>
      <c r="V360" s="11"/>
      <c r="W360" s="11"/>
      <c r="X360" s="11"/>
      <c r="Y360" s="11"/>
      <c r="Z360" s="11" t="s">
        <v>117</v>
      </c>
      <c r="AA360" s="11"/>
      <c r="AB360" s="11"/>
      <c r="AC360" s="11"/>
      <c r="AD360" s="22">
        <f ca="1">IF(A360="","",TODAY())</f>
        <v>46211</v>
      </c>
    </row>
    <row r="361" customHeight="1" spans="1:30">
      <c r="A361" s="11" t="s">
        <v>1497</v>
      </c>
      <c r="B361" s="21">
        <v>2024</v>
      </c>
      <c r="C361" s="17" t="s">
        <v>1498</v>
      </c>
      <c r="D361" s="17" t="s">
        <v>5</v>
      </c>
      <c r="E361" s="18" t="s">
        <v>109</v>
      </c>
      <c r="F361" s="18" t="s">
        <v>1345</v>
      </c>
      <c r="G361" s="23">
        <v>2024</v>
      </c>
      <c r="H361" s="11" t="s">
        <v>5</v>
      </c>
      <c r="I361" s="11" t="s">
        <v>129</v>
      </c>
      <c r="J361" s="11" t="s">
        <v>130</v>
      </c>
      <c r="K361" s="11" t="str">
        <f>IF(J361="","",IF(OR(J361="金奖",J361="特等奖"),"顶级成果",IF(OR(J361="银奖",J361="一等奖",J361="创业之星"),"高等级成果",IF(OR(J361="铜奖",J361="二等奖"),"中等级成果",IF(OR(J361="三等奖",J361="优秀结项",J361="合格结项"),"一般成果",IF(OR(J361="国家级立项",J361="省级立项",J361="校级立项"),"立项成果","参与成果"))))))</f>
        <v>立项成果</v>
      </c>
      <c r="L361" s="11" t="str">
        <f>IF(J361="","",IF(OR(J361="金奖",J361="银奖",J361="铜奖"),"金银铜体系",IF(OR(J361="特等奖",J361="一等奖",J361="二等奖",J361="三等奖"),"特一二三体系",IF(OR(J361="国家级立项",J361="省级立项",J361="校级立项"),"立项体系",IF(J361="创业之星","荣誉称号体系","其他")))))</f>
        <v>立项体系</v>
      </c>
      <c r="M361" s="11" t="str">
        <f>IF(J361="","",IF(OR(J361="入围奖",J361="优秀奖"),"是","是"))</f>
        <v>是</v>
      </c>
      <c r="N361" s="17" t="s">
        <v>1499</v>
      </c>
      <c r="O361" s="11"/>
      <c r="P361" s="17" t="s">
        <v>1500</v>
      </c>
      <c r="Q361" s="11" t="s">
        <v>181</v>
      </c>
      <c r="R361" s="11"/>
      <c r="S361" s="11"/>
      <c r="T361" s="11"/>
      <c r="U361" s="11"/>
      <c r="V361" s="11"/>
      <c r="W361" s="11"/>
      <c r="X361" s="11"/>
      <c r="Y361" s="11"/>
      <c r="Z361" s="11" t="s">
        <v>117</v>
      </c>
      <c r="AA361" s="11"/>
      <c r="AB361" s="11"/>
      <c r="AC361" s="11"/>
      <c r="AD361" s="22">
        <f ca="1">IF(A361="","",TODAY())</f>
        <v>46211</v>
      </c>
    </row>
    <row r="362" customHeight="1" spans="1:30">
      <c r="A362" s="11" t="s">
        <v>1501</v>
      </c>
      <c r="B362" s="21">
        <v>2024</v>
      </c>
      <c r="C362" s="17" t="s">
        <v>1502</v>
      </c>
      <c r="D362" s="17" t="s">
        <v>5</v>
      </c>
      <c r="E362" s="18" t="s">
        <v>109</v>
      </c>
      <c r="F362" s="18" t="s">
        <v>1345</v>
      </c>
      <c r="G362" s="23">
        <v>2024</v>
      </c>
      <c r="H362" s="11" t="s">
        <v>5</v>
      </c>
      <c r="I362" s="11" t="s">
        <v>129</v>
      </c>
      <c r="J362" s="11" t="s">
        <v>130</v>
      </c>
      <c r="K362" s="11" t="str">
        <f>IF(J362="","",IF(OR(J362="金奖",J362="特等奖"),"顶级成果",IF(OR(J362="银奖",J362="一等奖",J362="创业之星"),"高等级成果",IF(OR(J362="铜奖",J362="二等奖"),"中等级成果",IF(OR(J362="三等奖",J362="优秀结项",J362="合格结项"),"一般成果",IF(OR(J362="国家级立项",J362="省级立项",J362="校级立项"),"立项成果","参与成果"))))))</f>
        <v>立项成果</v>
      </c>
      <c r="L362" s="11" t="str">
        <f>IF(J362="","",IF(OR(J362="金奖",J362="银奖",J362="铜奖"),"金银铜体系",IF(OR(J362="特等奖",J362="一等奖",J362="二等奖",J362="三等奖"),"特一二三体系",IF(OR(J362="国家级立项",J362="省级立项",J362="校级立项"),"立项体系",IF(J362="创业之星","荣誉称号体系","其他")))))</f>
        <v>立项体系</v>
      </c>
      <c r="M362" s="11" t="str">
        <f>IF(J362="","",IF(OR(J362="入围奖",J362="优秀奖"),"是","是"))</f>
        <v>是</v>
      </c>
      <c r="N362" s="17" t="s">
        <v>1503</v>
      </c>
      <c r="O362" s="11"/>
      <c r="P362" s="17" t="s">
        <v>1504</v>
      </c>
      <c r="Q362" s="11" t="s">
        <v>1484</v>
      </c>
      <c r="R362" s="11"/>
      <c r="S362" s="11"/>
      <c r="T362" s="11"/>
      <c r="U362" s="11"/>
      <c r="V362" s="11"/>
      <c r="W362" s="11"/>
      <c r="X362" s="11"/>
      <c r="Y362" s="11"/>
      <c r="Z362" s="11" t="s">
        <v>117</v>
      </c>
      <c r="AA362" s="11"/>
      <c r="AB362" s="11"/>
      <c r="AC362" s="11"/>
      <c r="AD362" s="22">
        <f ca="1">IF(A362="","",TODAY())</f>
        <v>46211</v>
      </c>
    </row>
    <row r="363" customHeight="1" spans="1:30">
      <c r="A363" s="11" t="s">
        <v>1505</v>
      </c>
      <c r="B363" s="21">
        <v>2024</v>
      </c>
      <c r="C363" s="17" t="s">
        <v>1506</v>
      </c>
      <c r="D363" s="17" t="s">
        <v>5</v>
      </c>
      <c r="E363" s="18" t="s">
        <v>109</v>
      </c>
      <c r="F363" s="18" t="s">
        <v>1345</v>
      </c>
      <c r="G363" s="23">
        <v>2024</v>
      </c>
      <c r="H363" s="11" t="s">
        <v>5</v>
      </c>
      <c r="I363" s="11" t="s">
        <v>129</v>
      </c>
      <c r="J363" s="11" t="s">
        <v>130</v>
      </c>
      <c r="K363" s="11" t="str">
        <f>IF(J363="","",IF(OR(J363="金奖",J363="特等奖"),"顶级成果",IF(OR(J363="银奖",J363="一等奖",J363="创业之星"),"高等级成果",IF(OR(J363="铜奖",J363="二等奖"),"中等级成果",IF(OR(J363="三等奖",J363="优秀结项",J363="合格结项"),"一般成果",IF(OR(J363="国家级立项",J363="省级立项",J363="校级立项"),"立项成果","参与成果"))))))</f>
        <v>立项成果</v>
      </c>
      <c r="L363" s="11" t="str">
        <f>IF(J363="","",IF(OR(J363="金奖",J363="银奖",J363="铜奖"),"金银铜体系",IF(OR(J363="特等奖",J363="一等奖",J363="二等奖",J363="三等奖"),"特一二三体系",IF(OR(J363="国家级立项",J363="省级立项",J363="校级立项"),"立项体系",IF(J363="创业之星","荣誉称号体系","其他")))))</f>
        <v>立项体系</v>
      </c>
      <c r="M363" s="11" t="str">
        <f>IF(J363="","",IF(OR(J363="入围奖",J363="优秀奖"),"是","是"))</f>
        <v>是</v>
      </c>
      <c r="N363" s="17" t="s">
        <v>1507</v>
      </c>
      <c r="O363" s="11"/>
      <c r="P363" s="17" t="s">
        <v>1508</v>
      </c>
      <c r="Q363" s="11" t="s">
        <v>1509</v>
      </c>
      <c r="R363" s="11"/>
      <c r="S363" s="11"/>
      <c r="T363" s="11"/>
      <c r="U363" s="11"/>
      <c r="V363" s="11"/>
      <c r="W363" s="11"/>
      <c r="X363" s="11"/>
      <c r="Y363" s="11"/>
      <c r="Z363" s="11" t="s">
        <v>117</v>
      </c>
      <c r="AA363" s="11"/>
      <c r="AB363" s="11"/>
      <c r="AC363" s="11"/>
      <c r="AD363" s="22">
        <f ca="1">IF(A363="","",TODAY())</f>
        <v>46211</v>
      </c>
    </row>
    <row r="364" customHeight="1" spans="1:30">
      <c r="A364" s="11" t="s">
        <v>1510</v>
      </c>
      <c r="B364" s="21">
        <v>2024</v>
      </c>
      <c r="C364" s="17" t="s">
        <v>1511</v>
      </c>
      <c r="D364" s="17" t="s">
        <v>5</v>
      </c>
      <c r="E364" s="18" t="s">
        <v>109</v>
      </c>
      <c r="F364" s="18" t="s">
        <v>1345</v>
      </c>
      <c r="G364" s="23">
        <v>2024</v>
      </c>
      <c r="H364" s="11" t="s">
        <v>5</v>
      </c>
      <c r="I364" s="11" t="s">
        <v>129</v>
      </c>
      <c r="J364" s="11" t="s">
        <v>130</v>
      </c>
      <c r="K364" s="11" t="str">
        <f>IF(J364="","",IF(OR(J364="金奖",J364="特等奖"),"顶级成果",IF(OR(J364="银奖",J364="一等奖",J364="创业之星"),"高等级成果",IF(OR(J364="铜奖",J364="二等奖"),"中等级成果",IF(OR(J364="三等奖",J364="优秀结项",J364="合格结项"),"一般成果",IF(OR(J364="国家级立项",J364="省级立项",J364="校级立项"),"立项成果","参与成果"))))))</f>
        <v>立项成果</v>
      </c>
      <c r="L364" s="11" t="str">
        <f>IF(J364="","",IF(OR(J364="金奖",J364="银奖",J364="铜奖"),"金银铜体系",IF(OR(J364="特等奖",J364="一等奖",J364="二等奖",J364="三等奖"),"特一二三体系",IF(OR(J364="国家级立项",J364="省级立项",J364="校级立项"),"立项体系",IF(J364="创业之星","荣誉称号体系","其他")))))</f>
        <v>立项体系</v>
      </c>
      <c r="M364" s="11" t="str">
        <f>IF(J364="","",IF(OR(J364="入围奖",J364="优秀奖"),"是","是"))</f>
        <v>是</v>
      </c>
      <c r="N364" s="17" t="s">
        <v>1512</v>
      </c>
      <c r="O364" s="11"/>
      <c r="P364" s="17" t="s">
        <v>1513</v>
      </c>
      <c r="Q364" s="11" t="s">
        <v>529</v>
      </c>
      <c r="R364" s="11"/>
      <c r="S364" s="11"/>
      <c r="T364" s="11"/>
      <c r="U364" s="11"/>
      <c r="V364" s="11"/>
      <c r="W364" s="11"/>
      <c r="X364" s="11"/>
      <c r="Y364" s="11"/>
      <c r="Z364" s="11" t="s">
        <v>117</v>
      </c>
      <c r="AA364" s="11"/>
      <c r="AB364" s="11"/>
      <c r="AC364" s="11"/>
      <c r="AD364" s="22">
        <f ca="1">IF(A364="","",TODAY())</f>
        <v>46211</v>
      </c>
    </row>
    <row r="365" customHeight="1" spans="1:30">
      <c r="A365" s="11" t="s">
        <v>1514</v>
      </c>
      <c r="B365" s="21">
        <v>2024</v>
      </c>
      <c r="C365" s="17" t="s">
        <v>1515</v>
      </c>
      <c r="D365" s="17" t="s">
        <v>5</v>
      </c>
      <c r="E365" s="18" t="s">
        <v>109</v>
      </c>
      <c r="F365" s="18" t="s">
        <v>1345</v>
      </c>
      <c r="G365" s="23">
        <v>2024</v>
      </c>
      <c r="H365" s="11" t="s">
        <v>5</v>
      </c>
      <c r="I365" s="11" t="s">
        <v>129</v>
      </c>
      <c r="J365" s="11" t="s">
        <v>130</v>
      </c>
      <c r="K365" s="11" t="str">
        <f>IF(J365="","",IF(OR(J365="金奖",J365="特等奖"),"顶级成果",IF(OR(J365="银奖",J365="一等奖",J365="创业之星"),"高等级成果",IF(OR(J365="铜奖",J365="二等奖"),"中等级成果",IF(OR(J365="三等奖",J365="优秀结项",J365="合格结项"),"一般成果",IF(OR(J365="国家级立项",J365="省级立项",J365="校级立项"),"立项成果","参与成果"))))))</f>
        <v>立项成果</v>
      </c>
      <c r="L365" s="11" t="str">
        <f>IF(J365="","",IF(OR(J365="金奖",J365="银奖",J365="铜奖"),"金银铜体系",IF(OR(J365="特等奖",J365="一等奖",J365="二等奖",J365="三等奖"),"特一二三体系",IF(OR(J365="国家级立项",J365="省级立项",J365="校级立项"),"立项体系",IF(J365="创业之星","荣誉称号体系","其他")))))</f>
        <v>立项体系</v>
      </c>
      <c r="M365" s="11" t="str">
        <f>IF(J365="","",IF(OR(J365="入围奖",J365="优秀奖"),"是","是"))</f>
        <v>是</v>
      </c>
      <c r="N365" s="17" t="s">
        <v>1516</v>
      </c>
      <c r="O365" s="11"/>
      <c r="P365" s="17" t="s">
        <v>1517</v>
      </c>
      <c r="Q365" s="11" t="s">
        <v>1484</v>
      </c>
      <c r="R365" s="11"/>
      <c r="S365" s="11"/>
      <c r="T365" s="11"/>
      <c r="U365" s="11"/>
      <c r="V365" s="11"/>
      <c r="W365" s="11"/>
      <c r="X365" s="11"/>
      <c r="Y365" s="11"/>
      <c r="Z365" s="11" t="s">
        <v>117</v>
      </c>
      <c r="AA365" s="11"/>
      <c r="AB365" s="11"/>
      <c r="AC365" s="11"/>
      <c r="AD365" s="22">
        <f ca="1">IF(A365="","",TODAY())</f>
        <v>46211</v>
      </c>
    </row>
    <row r="366" customHeight="1" spans="1:30">
      <c r="A366" s="11" t="s">
        <v>1518</v>
      </c>
      <c r="B366" s="21">
        <v>2024</v>
      </c>
      <c r="C366" s="17" t="s">
        <v>1519</v>
      </c>
      <c r="D366" s="17" t="s">
        <v>5</v>
      </c>
      <c r="E366" s="18" t="s">
        <v>109</v>
      </c>
      <c r="F366" s="18" t="s">
        <v>1345</v>
      </c>
      <c r="G366" s="23">
        <v>2024</v>
      </c>
      <c r="H366" s="11" t="s">
        <v>5</v>
      </c>
      <c r="I366" s="11" t="s">
        <v>129</v>
      </c>
      <c r="J366" s="11" t="s">
        <v>130</v>
      </c>
      <c r="K366" s="11" t="str">
        <f>IF(J366="","",IF(OR(J366="金奖",J366="特等奖"),"顶级成果",IF(OR(J366="银奖",J366="一等奖",J366="创业之星"),"高等级成果",IF(OR(J366="铜奖",J366="二等奖"),"中等级成果",IF(OR(J366="三等奖",J366="优秀结项",J366="合格结项"),"一般成果",IF(OR(J366="国家级立项",J366="省级立项",J366="校级立项"),"立项成果","参与成果"))))))</f>
        <v>立项成果</v>
      </c>
      <c r="L366" s="11" t="str">
        <f>IF(J366="","",IF(OR(J366="金奖",J366="银奖",J366="铜奖"),"金银铜体系",IF(OR(J366="特等奖",J366="一等奖",J366="二等奖",J366="三等奖"),"特一二三体系",IF(OR(J366="国家级立项",J366="省级立项",J366="校级立项"),"立项体系",IF(J366="创业之星","荣誉称号体系","其他")))))</f>
        <v>立项体系</v>
      </c>
      <c r="M366" s="11" t="str">
        <f>IF(J366="","",IF(OR(J366="入围奖",J366="优秀奖"),"是","是"))</f>
        <v>是</v>
      </c>
      <c r="N366" s="17" t="s">
        <v>1520</v>
      </c>
      <c r="O366" s="11"/>
      <c r="P366" s="17" t="s">
        <v>1521</v>
      </c>
      <c r="Q366" s="11" t="s">
        <v>1484</v>
      </c>
      <c r="R366" s="11"/>
      <c r="S366" s="11"/>
      <c r="T366" s="11"/>
      <c r="U366" s="11"/>
      <c r="V366" s="11"/>
      <c r="W366" s="11"/>
      <c r="X366" s="11"/>
      <c r="Y366" s="11"/>
      <c r="Z366" s="11" t="s">
        <v>117</v>
      </c>
      <c r="AA366" s="11"/>
      <c r="AB366" s="11"/>
      <c r="AC366" s="11"/>
      <c r="AD366" s="22">
        <f ca="1">IF(A366="","",TODAY())</f>
        <v>46211</v>
      </c>
    </row>
    <row r="367" customHeight="1" spans="1:30">
      <c r="A367" s="11" t="s">
        <v>1522</v>
      </c>
      <c r="B367" s="21">
        <v>2024</v>
      </c>
      <c r="C367" s="17" t="s">
        <v>1523</v>
      </c>
      <c r="D367" s="17" t="s">
        <v>5</v>
      </c>
      <c r="E367" s="18" t="s">
        <v>109</v>
      </c>
      <c r="F367" s="18" t="s">
        <v>1345</v>
      </c>
      <c r="G367" s="23">
        <v>2024</v>
      </c>
      <c r="H367" s="11" t="s">
        <v>5</v>
      </c>
      <c r="I367" s="11" t="s">
        <v>129</v>
      </c>
      <c r="J367" s="11" t="s">
        <v>130</v>
      </c>
      <c r="K367" s="11" t="str">
        <f>IF(J367="","",IF(OR(J367="金奖",J367="特等奖"),"顶级成果",IF(OR(J367="银奖",J367="一等奖",J367="创业之星"),"高等级成果",IF(OR(J367="铜奖",J367="二等奖"),"中等级成果",IF(OR(J367="三等奖",J367="优秀结项",J367="合格结项"),"一般成果",IF(OR(J367="国家级立项",J367="省级立项",J367="校级立项"),"立项成果","参与成果"))))))</f>
        <v>立项成果</v>
      </c>
      <c r="L367" s="11" t="str">
        <f>IF(J367="","",IF(OR(J367="金奖",J367="银奖",J367="铜奖"),"金银铜体系",IF(OR(J367="特等奖",J367="一等奖",J367="二等奖",J367="三等奖"),"特一二三体系",IF(OR(J367="国家级立项",J367="省级立项",J367="校级立项"),"立项体系",IF(J367="创业之星","荣誉称号体系","其他")))))</f>
        <v>立项体系</v>
      </c>
      <c r="M367" s="11" t="str">
        <f>IF(J367="","",IF(OR(J367="入围奖",J367="优秀奖"),"是","是"))</f>
        <v>是</v>
      </c>
      <c r="N367" s="17" t="s">
        <v>1524</v>
      </c>
      <c r="O367" s="11"/>
      <c r="P367" s="17" t="s">
        <v>1525</v>
      </c>
      <c r="Q367" s="11" t="s">
        <v>529</v>
      </c>
      <c r="R367" s="11"/>
      <c r="S367" s="11"/>
      <c r="T367" s="11"/>
      <c r="U367" s="11"/>
      <c r="V367" s="11"/>
      <c r="W367" s="11"/>
      <c r="X367" s="11"/>
      <c r="Y367" s="11"/>
      <c r="Z367" s="11" t="s">
        <v>117</v>
      </c>
      <c r="AA367" s="11"/>
      <c r="AB367" s="11"/>
      <c r="AC367" s="11"/>
      <c r="AD367" s="22">
        <f ca="1">IF(A367="","",TODAY())</f>
        <v>46211</v>
      </c>
    </row>
    <row r="368" customHeight="1" spans="1:30">
      <c r="A368" s="11" t="s">
        <v>1526</v>
      </c>
      <c r="B368" s="21">
        <v>2024</v>
      </c>
      <c r="C368" s="17" t="s">
        <v>1527</v>
      </c>
      <c r="D368" s="17" t="s">
        <v>5</v>
      </c>
      <c r="E368" s="18" t="s">
        <v>109</v>
      </c>
      <c r="F368" s="18" t="s">
        <v>1345</v>
      </c>
      <c r="G368" s="23">
        <v>2024</v>
      </c>
      <c r="H368" s="11" t="s">
        <v>5</v>
      </c>
      <c r="I368" s="11" t="s">
        <v>129</v>
      </c>
      <c r="J368" s="11" t="s">
        <v>130</v>
      </c>
      <c r="K368" s="11" t="str">
        <f>IF(J368="","",IF(OR(J368="金奖",J368="特等奖"),"顶级成果",IF(OR(J368="银奖",J368="一等奖",J368="创业之星"),"高等级成果",IF(OR(J368="铜奖",J368="二等奖"),"中等级成果",IF(OR(J368="三等奖",J368="优秀结项",J368="合格结项"),"一般成果",IF(OR(J368="国家级立项",J368="省级立项",J368="校级立项"),"立项成果","参与成果"))))))</f>
        <v>立项成果</v>
      </c>
      <c r="L368" s="11" t="str">
        <f>IF(J368="","",IF(OR(J368="金奖",J368="银奖",J368="铜奖"),"金银铜体系",IF(OR(J368="特等奖",J368="一等奖",J368="二等奖",J368="三等奖"),"特一二三体系",IF(OR(J368="国家级立项",J368="省级立项",J368="校级立项"),"立项体系",IF(J368="创业之星","荣誉称号体系","其他")))))</f>
        <v>立项体系</v>
      </c>
      <c r="M368" s="11" t="str">
        <f>IF(J368="","",IF(OR(J368="入围奖",J368="优秀奖"),"是","是"))</f>
        <v>是</v>
      </c>
      <c r="N368" s="17" t="s">
        <v>1528</v>
      </c>
      <c r="O368" s="11"/>
      <c r="P368" s="17" t="s">
        <v>1529</v>
      </c>
      <c r="Q368" s="11" t="s">
        <v>1530</v>
      </c>
      <c r="R368" s="11"/>
      <c r="S368" s="11"/>
      <c r="T368" s="11"/>
      <c r="U368" s="11"/>
      <c r="V368" s="11"/>
      <c r="W368" s="11"/>
      <c r="X368" s="11"/>
      <c r="Y368" s="11"/>
      <c r="Z368" s="11" t="s">
        <v>117</v>
      </c>
      <c r="AA368" s="11"/>
      <c r="AB368" s="11"/>
      <c r="AC368" s="11"/>
      <c r="AD368" s="22">
        <f ca="1">IF(A368="","",TODAY())</f>
        <v>46211</v>
      </c>
    </row>
    <row r="369" customHeight="1" spans="1:30">
      <c r="A369" s="11" t="s">
        <v>1531</v>
      </c>
      <c r="B369" s="21">
        <v>2024</v>
      </c>
      <c r="C369" s="17" t="s">
        <v>1532</v>
      </c>
      <c r="D369" s="17" t="s">
        <v>5</v>
      </c>
      <c r="E369" s="18" t="s">
        <v>109</v>
      </c>
      <c r="F369" s="18" t="s">
        <v>1345</v>
      </c>
      <c r="G369" s="23">
        <v>2024</v>
      </c>
      <c r="H369" s="11" t="s">
        <v>5</v>
      </c>
      <c r="I369" s="11" t="s">
        <v>129</v>
      </c>
      <c r="J369" s="11" t="s">
        <v>130</v>
      </c>
      <c r="K369" s="11" t="str">
        <f>IF(J369="","",IF(OR(J369="金奖",J369="特等奖"),"顶级成果",IF(OR(J369="银奖",J369="一等奖",J369="创业之星"),"高等级成果",IF(OR(J369="铜奖",J369="二等奖"),"中等级成果",IF(OR(J369="三等奖",J369="优秀结项",J369="合格结项"),"一般成果",IF(OR(J369="国家级立项",J369="省级立项",J369="校级立项"),"立项成果","参与成果"))))))</f>
        <v>立项成果</v>
      </c>
      <c r="L369" s="11" t="str">
        <f>IF(J369="","",IF(OR(J369="金奖",J369="银奖",J369="铜奖"),"金银铜体系",IF(OR(J369="特等奖",J369="一等奖",J369="二等奖",J369="三等奖"),"特一二三体系",IF(OR(J369="国家级立项",J369="省级立项",J369="校级立项"),"立项体系",IF(J369="创业之星","荣誉称号体系","其他")))))</f>
        <v>立项体系</v>
      </c>
      <c r="M369" s="11" t="str">
        <f>IF(J369="","",IF(OR(J369="入围奖",J369="优秀奖"),"是","是"))</f>
        <v>是</v>
      </c>
      <c r="N369" s="17" t="s">
        <v>1533</v>
      </c>
      <c r="O369" s="11"/>
      <c r="P369" s="17" t="s">
        <v>1534</v>
      </c>
      <c r="Q369" s="11" t="s">
        <v>1535</v>
      </c>
      <c r="R369" s="11"/>
      <c r="S369" s="11"/>
      <c r="T369" s="11"/>
      <c r="U369" s="11"/>
      <c r="V369" s="11"/>
      <c r="W369" s="11"/>
      <c r="X369" s="11"/>
      <c r="Y369" s="11"/>
      <c r="Z369" s="11" t="s">
        <v>117</v>
      </c>
      <c r="AA369" s="11"/>
      <c r="AB369" s="11"/>
      <c r="AC369" s="11"/>
      <c r="AD369" s="22">
        <f ca="1">IF(A369="","",TODAY())</f>
        <v>46211</v>
      </c>
    </row>
    <row r="370" customHeight="1" spans="1:30">
      <c r="A370" s="11" t="s">
        <v>1536</v>
      </c>
      <c r="B370" s="21">
        <v>2024</v>
      </c>
      <c r="C370" s="17" t="s">
        <v>1537</v>
      </c>
      <c r="D370" s="17" t="s">
        <v>5</v>
      </c>
      <c r="E370" s="18" t="s">
        <v>109</v>
      </c>
      <c r="F370" s="18" t="s">
        <v>1345</v>
      </c>
      <c r="G370" s="23">
        <v>2024</v>
      </c>
      <c r="H370" s="11" t="s">
        <v>5</v>
      </c>
      <c r="I370" s="11" t="s">
        <v>129</v>
      </c>
      <c r="J370" s="11" t="s">
        <v>130</v>
      </c>
      <c r="K370" s="11" t="str">
        <f>IF(J370="","",IF(OR(J370="金奖",J370="特等奖"),"顶级成果",IF(OR(J370="银奖",J370="一等奖",J370="创业之星"),"高等级成果",IF(OR(J370="铜奖",J370="二等奖"),"中等级成果",IF(OR(J370="三等奖",J370="优秀结项",J370="合格结项"),"一般成果",IF(OR(J370="国家级立项",J370="省级立项",J370="校级立项"),"立项成果","参与成果"))))))</f>
        <v>立项成果</v>
      </c>
      <c r="L370" s="11" t="str">
        <f>IF(J370="","",IF(OR(J370="金奖",J370="银奖",J370="铜奖"),"金银铜体系",IF(OR(J370="特等奖",J370="一等奖",J370="二等奖",J370="三等奖"),"特一二三体系",IF(OR(J370="国家级立项",J370="省级立项",J370="校级立项"),"立项体系",IF(J370="创业之星","荣誉称号体系","其他")))))</f>
        <v>立项体系</v>
      </c>
      <c r="M370" s="11" t="str">
        <f>IF(J370="","",IF(OR(J370="入围奖",J370="优秀奖"),"是","是"))</f>
        <v>是</v>
      </c>
      <c r="N370" s="17" t="s">
        <v>1254</v>
      </c>
      <c r="O370" s="11"/>
      <c r="P370" s="17" t="s">
        <v>1538</v>
      </c>
      <c r="Q370" s="11" t="s">
        <v>1539</v>
      </c>
      <c r="R370" s="11"/>
      <c r="S370" s="11"/>
      <c r="T370" s="11"/>
      <c r="U370" s="11"/>
      <c r="V370" s="11"/>
      <c r="W370" s="11"/>
      <c r="X370" s="11"/>
      <c r="Y370" s="11"/>
      <c r="Z370" s="11" t="s">
        <v>117</v>
      </c>
      <c r="AA370" s="11"/>
      <c r="AB370" s="11"/>
      <c r="AC370" s="11"/>
      <c r="AD370" s="22">
        <f ca="1">IF(A370="","",TODAY())</f>
        <v>46211</v>
      </c>
    </row>
    <row r="371" customHeight="1" spans="1:30">
      <c r="A371" s="11" t="s">
        <v>1540</v>
      </c>
      <c r="B371" s="21">
        <v>2024</v>
      </c>
      <c r="C371" s="17" t="s">
        <v>1541</v>
      </c>
      <c r="D371" s="17" t="s">
        <v>5</v>
      </c>
      <c r="E371" s="18" t="s">
        <v>109</v>
      </c>
      <c r="F371" s="18" t="s">
        <v>1345</v>
      </c>
      <c r="G371" s="23">
        <v>2024</v>
      </c>
      <c r="H371" s="11" t="s">
        <v>5</v>
      </c>
      <c r="I371" s="11" t="s">
        <v>129</v>
      </c>
      <c r="J371" s="11" t="s">
        <v>130</v>
      </c>
      <c r="K371" s="11" t="str">
        <f>IF(J371="","",IF(OR(J371="金奖",J371="特等奖"),"顶级成果",IF(OR(J371="银奖",J371="一等奖",J371="创业之星"),"高等级成果",IF(OR(J371="铜奖",J371="二等奖"),"中等级成果",IF(OR(J371="三等奖",J371="优秀结项",J371="合格结项"),"一般成果",IF(OR(J371="国家级立项",J371="省级立项",J371="校级立项"),"立项成果","参与成果"))))))</f>
        <v>立项成果</v>
      </c>
      <c r="L371" s="11" t="str">
        <f>IF(J371="","",IF(OR(J371="金奖",J371="银奖",J371="铜奖"),"金银铜体系",IF(OR(J371="特等奖",J371="一等奖",J371="二等奖",J371="三等奖"),"特一二三体系",IF(OR(J371="国家级立项",J371="省级立项",J371="校级立项"),"立项体系",IF(J371="创业之星","荣誉称号体系","其他")))))</f>
        <v>立项体系</v>
      </c>
      <c r="M371" s="11" t="str">
        <f>IF(J371="","",IF(OR(J371="入围奖",J371="优秀奖"),"是","是"))</f>
        <v>是</v>
      </c>
      <c r="N371" s="17" t="s">
        <v>1542</v>
      </c>
      <c r="O371" s="11"/>
      <c r="P371" s="17" t="s">
        <v>1543</v>
      </c>
      <c r="Q371" s="11" t="s">
        <v>965</v>
      </c>
      <c r="R371" s="11"/>
      <c r="S371" s="11"/>
      <c r="T371" s="11"/>
      <c r="U371" s="11"/>
      <c r="V371" s="11"/>
      <c r="W371" s="11"/>
      <c r="X371" s="11"/>
      <c r="Y371" s="11"/>
      <c r="Z371" s="11" t="s">
        <v>117</v>
      </c>
      <c r="AA371" s="11"/>
      <c r="AB371" s="11"/>
      <c r="AC371" s="11"/>
      <c r="AD371" s="22">
        <f ca="1">IF(A371="","",TODAY())</f>
        <v>46211</v>
      </c>
    </row>
    <row r="372" customHeight="1" spans="1:30">
      <c r="A372" s="11" t="s">
        <v>1544</v>
      </c>
      <c r="B372" s="21">
        <v>2024</v>
      </c>
      <c r="C372" s="17" t="s">
        <v>1545</v>
      </c>
      <c r="D372" s="17" t="s">
        <v>5</v>
      </c>
      <c r="E372" s="18" t="s">
        <v>109</v>
      </c>
      <c r="F372" s="18" t="s">
        <v>1345</v>
      </c>
      <c r="G372" s="23">
        <v>2024</v>
      </c>
      <c r="H372" s="11" t="s">
        <v>5</v>
      </c>
      <c r="I372" s="11" t="s">
        <v>129</v>
      </c>
      <c r="J372" s="11" t="s">
        <v>130</v>
      </c>
      <c r="K372" s="11" t="str">
        <f>IF(J372="","",IF(OR(J372="金奖",J372="特等奖"),"顶级成果",IF(OR(J372="银奖",J372="一等奖",J372="创业之星"),"高等级成果",IF(OR(J372="铜奖",J372="二等奖"),"中等级成果",IF(OR(J372="三等奖",J372="优秀结项",J372="合格结项"),"一般成果",IF(OR(J372="国家级立项",J372="省级立项",J372="校级立项"),"立项成果","参与成果"))))))</f>
        <v>立项成果</v>
      </c>
      <c r="L372" s="11" t="str">
        <f>IF(J372="","",IF(OR(J372="金奖",J372="银奖",J372="铜奖"),"金银铜体系",IF(OR(J372="特等奖",J372="一等奖",J372="二等奖",J372="三等奖"),"特一二三体系",IF(OR(J372="国家级立项",J372="省级立项",J372="校级立项"),"立项体系",IF(J372="创业之星","荣誉称号体系","其他")))))</f>
        <v>立项体系</v>
      </c>
      <c r="M372" s="11" t="str">
        <f>IF(J372="","",IF(OR(J372="入围奖",J372="优秀奖"),"是","是"))</f>
        <v>是</v>
      </c>
      <c r="N372" s="17" t="s">
        <v>1546</v>
      </c>
      <c r="O372" s="11"/>
      <c r="P372" s="17" t="s">
        <v>1547</v>
      </c>
      <c r="Q372" s="11" t="s">
        <v>1402</v>
      </c>
      <c r="R372" s="11"/>
      <c r="S372" s="11"/>
      <c r="T372" s="11"/>
      <c r="U372" s="11"/>
      <c r="V372" s="11"/>
      <c r="W372" s="11"/>
      <c r="X372" s="11"/>
      <c r="Y372" s="11"/>
      <c r="Z372" s="11" t="s">
        <v>117</v>
      </c>
      <c r="AA372" s="11"/>
      <c r="AB372" s="11"/>
      <c r="AC372" s="11"/>
      <c r="AD372" s="22">
        <f ca="1">IF(A372="","",TODAY())</f>
        <v>46211</v>
      </c>
    </row>
    <row r="373" customHeight="1" spans="1:30">
      <c r="A373" s="11" t="s">
        <v>1548</v>
      </c>
      <c r="B373" s="21">
        <v>2024</v>
      </c>
      <c r="C373" s="17" t="s">
        <v>1549</v>
      </c>
      <c r="D373" s="17" t="s">
        <v>5</v>
      </c>
      <c r="E373" s="18" t="s">
        <v>109</v>
      </c>
      <c r="F373" s="18" t="s">
        <v>1345</v>
      </c>
      <c r="G373" s="23">
        <v>2024</v>
      </c>
      <c r="H373" s="11" t="s">
        <v>5</v>
      </c>
      <c r="I373" s="11" t="s">
        <v>129</v>
      </c>
      <c r="J373" s="11" t="s">
        <v>130</v>
      </c>
      <c r="K373" s="11" t="str">
        <f>IF(J373="","",IF(OR(J373="金奖",J373="特等奖"),"顶级成果",IF(OR(J373="银奖",J373="一等奖",J373="创业之星"),"高等级成果",IF(OR(J373="铜奖",J373="二等奖"),"中等级成果",IF(OR(J373="三等奖",J373="优秀结项",J373="合格结项"),"一般成果",IF(OR(J373="国家级立项",J373="省级立项",J373="校级立项"),"立项成果","参与成果"))))))</f>
        <v>立项成果</v>
      </c>
      <c r="L373" s="11" t="str">
        <f>IF(J373="","",IF(OR(J373="金奖",J373="银奖",J373="铜奖"),"金银铜体系",IF(OR(J373="特等奖",J373="一等奖",J373="二等奖",J373="三等奖"),"特一二三体系",IF(OR(J373="国家级立项",J373="省级立项",J373="校级立项"),"立项体系",IF(J373="创业之星","荣誉称号体系","其他")))))</f>
        <v>立项体系</v>
      </c>
      <c r="M373" s="11" t="str">
        <f>IF(J373="","",IF(OR(J373="入围奖",J373="优秀奖"),"是","是"))</f>
        <v>是</v>
      </c>
      <c r="N373" s="17" t="s">
        <v>1550</v>
      </c>
      <c r="O373" s="11"/>
      <c r="P373" s="17" t="s">
        <v>1551</v>
      </c>
      <c r="Q373" s="11" t="s">
        <v>1552</v>
      </c>
      <c r="R373" s="11"/>
      <c r="S373" s="11"/>
      <c r="T373" s="11"/>
      <c r="U373" s="11"/>
      <c r="V373" s="11"/>
      <c r="W373" s="11"/>
      <c r="X373" s="11"/>
      <c r="Y373" s="11"/>
      <c r="Z373" s="11" t="s">
        <v>117</v>
      </c>
      <c r="AA373" s="11"/>
      <c r="AB373" s="11"/>
      <c r="AC373" s="11"/>
      <c r="AD373" s="22">
        <f ca="1">IF(A373="","",TODAY())</f>
        <v>46211</v>
      </c>
    </row>
    <row r="374" customHeight="1" spans="1:30">
      <c r="A374" s="11" t="s">
        <v>1553</v>
      </c>
      <c r="B374" s="21">
        <v>2024</v>
      </c>
      <c r="C374" s="17" t="s">
        <v>1554</v>
      </c>
      <c r="D374" s="17" t="s">
        <v>5</v>
      </c>
      <c r="E374" s="18" t="s">
        <v>109</v>
      </c>
      <c r="F374" s="18" t="s">
        <v>1345</v>
      </c>
      <c r="G374" s="23">
        <v>2024</v>
      </c>
      <c r="H374" s="11" t="s">
        <v>5</v>
      </c>
      <c r="I374" s="11" t="s">
        <v>129</v>
      </c>
      <c r="J374" s="11" t="s">
        <v>130</v>
      </c>
      <c r="K374" s="11" t="str">
        <f>IF(J374="","",IF(OR(J374="金奖",J374="特等奖"),"顶级成果",IF(OR(J374="银奖",J374="一等奖",J374="创业之星"),"高等级成果",IF(OR(J374="铜奖",J374="二等奖"),"中等级成果",IF(OR(J374="三等奖",J374="优秀结项",J374="合格结项"),"一般成果",IF(OR(J374="国家级立项",J374="省级立项",J374="校级立项"),"立项成果","参与成果"))))))</f>
        <v>立项成果</v>
      </c>
      <c r="L374" s="11" t="str">
        <f>IF(J374="","",IF(OR(J374="金奖",J374="银奖",J374="铜奖"),"金银铜体系",IF(OR(J374="特等奖",J374="一等奖",J374="二等奖",J374="三等奖"),"特一二三体系",IF(OR(J374="国家级立项",J374="省级立项",J374="校级立项"),"立项体系",IF(J374="创业之星","荣誉称号体系","其他")))))</f>
        <v>立项体系</v>
      </c>
      <c r="M374" s="11" t="str">
        <f>IF(J374="","",IF(OR(J374="入围奖",J374="优秀奖"),"是","是"))</f>
        <v>是</v>
      </c>
      <c r="N374" s="17" t="s">
        <v>1555</v>
      </c>
      <c r="O374" s="11"/>
      <c r="P374" s="17" t="s">
        <v>1556</v>
      </c>
      <c r="Q374" s="11" t="s">
        <v>1557</v>
      </c>
      <c r="R374" s="11"/>
      <c r="S374" s="11"/>
      <c r="T374" s="11"/>
      <c r="U374" s="11"/>
      <c r="V374" s="11"/>
      <c r="W374" s="11"/>
      <c r="X374" s="11"/>
      <c r="Y374" s="11"/>
      <c r="Z374" s="11" t="s">
        <v>117</v>
      </c>
      <c r="AA374" s="11"/>
      <c r="AB374" s="11"/>
      <c r="AC374" s="11"/>
      <c r="AD374" s="22">
        <f ca="1">IF(A374="","",TODAY())</f>
        <v>46211</v>
      </c>
    </row>
    <row r="375" customHeight="1" spans="1:30">
      <c r="A375" s="11" t="s">
        <v>1558</v>
      </c>
      <c r="B375" s="21">
        <v>2024</v>
      </c>
      <c r="C375" s="17" t="s">
        <v>1559</v>
      </c>
      <c r="D375" s="17" t="s">
        <v>5</v>
      </c>
      <c r="E375" s="18" t="s">
        <v>109</v>
      </c>
      <c r="F375" s="18" t="s">
        <v>1345</v>
      </c>
      <c r="G375" s="23">
        <v>2024</v>
      </c>
      <c r="H375" s="11" t="s">
        <v>5</v>
      </c>
      <c r="I375" s="11" t="s">
        <v>129</v>
      </c>
      <c r="J375" s="11" t="s">
        <v>130</v>
      </c>
      <c r="K375" s="11" t="str">
        <f>IF(J375="","",IF(OR(J375="金奖",J375="特等奖"),"顶级成果",IF(OR(J375="银奖",J375="一等奖",J375="创业之星"),"高等级成果",IF(OR(J375="铜奖",J375="二等奖"),"中等级成果",IF(OR(J375="三等奖",J375="优秀结项",J375="合格结项"),"一般成果",IF(OR(J375="国家级立项",J375="省级立项",J375="校级立项"),"立项成果","参与成果"))))))</f>
        <v>立项成果</v>
      </c>
      <c r="L375" s="11" t="str">
        <f>IF(J375="","",IF(OR(J375="金奖",J375="银奖",J375="铜奖"),"金银铜体系",IF(OR(J375="特等奖",J375="一等奖",J375="二等奖",J375="三等奖"),"特一二三体系",IF(OR(J375="国家级立项",J375="省级立项",J375="校级立项"),"立项体系",IF(J375="创业之星","荣誉称号体系","其他")))))</f>
        <v>立项体系</v>
      </c>
      <c r="M375" s="11" t="str">
        <f>IF(J375="","",IF(OR(J375="入围奖",J375="优秀奖"),"是","是"))</f>
        <v>是</v>
      </c>
      <c r="N375" s="17" t="s">
        <v>1560</v>
      </c>
      <c r="O375" s="11"/>
      <c r="P375" s="17" t="s">
        <v>1561</v>
      </c>
      <c r="Q375" s="11" t="s">
        <v>1557</v>
      </c>
      <c r="R375" s="11"/>
      <c r="S375" s="11"/>
      <c r="T375" s="11"/>
      <c r="U375" s="11"/>
      <c r="V375" s="11"/>
      <c r="W375" s="11"/>
      <c r="X375" s="11"/>
      <c r="Y375" s="11"/>
      <c r="Z375" s="11" t="s">
        <v>117</v>
      </c>
      <c r="AA375" s="11"/>
      <c r="AB375" s="11"/>
      <c r="AC375" s="11"/>
      <c r="AD375" s="22">
        <f ca="1">IF(A375="","",TODAY())</f>
        <v>46211</v>
      </c>
    </row>
    <row r="376" customHeight="1" spans="1:30">
      <c r="A376" s="11" t="s">
        <v>1562</v>
      </c>
      <c r="B376" s="21">
        <v>2024</v>
      </c>
      <c r="C376" s="17" t="s">
        <v>1563</v>
      </c>
      <c r="D376" s="17" t="s">
        <v>5</v>
      </c>
      <c r="E376" s="18" t="s">
        <v>109</v>
      </c>
      <c r="F376" s="18" t="s">
        <v>1345</v>
      </c>
      <c r="G376" s="23">
        <v>2024</v>
      </c>
      <c r="H376" s="11" t="s">
        <v>5</v>
      </c>
      <c r="I376" s="11" t="s">
        <v>129</v>
      </c>
      <c r="J376" s="11" t="s">
        <v>130</v>
      </c>
      <c r="K376" s="11" t="str">
        <f>IF(J376="","",IF(OR(J376="金奖",J376="特等奖"),"顶级成果",IF(OR(J376="银奖",J376="一等奖",J376="创业之星"),"高等级成果",IF(OR(J376="铜奖",J376="二等奖"),"中等级成果",IF(OR(J376="三等奖",J376="优秀结项",J376="合格结项"),"一般成果",IF(OR(J376="国家级立项",J376="省级立项",J376="校级立项"),"立项成果","参与成果"))))))</f>
        <v>立项成果</v>
      </c>
      <c r="L376" s="11" t="str">
        <f>IF(J376="","",IF(OR(J376="金奖",J376="银奖",J376="铜奖"),"金银铜体系",IF(OR(J376="特等奖",J376="一等奖",J376="二等奖",J376="三等奖"),"特一二三体系",IF(OR(J376="国家级立项",J376="省级立项",J376="校级立项"),"立项体系",IF(J376="创业之星","荣誉称号体系","其他")))))</f>
        <v>立项体系</v>
      </c>
      <c r="M376" s="11" t="str">
        <f>IF(J376="","",IF(OR(J376="入围奖",J376="优秀奖"),"是","是"))</f>
        <v>是</v>
      </c>
      <c r="N376" s="17" t="s">
        <v>1564</v>
      </c>
      <c r="O376" s="11"/>
      <c r="P376" s="17" t="s">
        <v>1565</v>
      </c>
      <c r="Q376" s="11" t="s">
        <v>1420</v>
      </c>
      <c r="R376" s="11"/>
      <c r="S376" s="11"/>
      <c r="T376" s="11"/>
      <c r="U376" s="11"/>
      <c r="V376" s="11"/>
      <c r="W376" s="11"/>
      <c r="X376" s="11"/>
      <c r="Y376" s="11"/>
      <c r="Z376" s="11" t="s">
        <v>117</v>
      </c>
      <c r="AA376" s="11"/>
      <c r="AB376" s="11"/>
      <c r="AC376" s="11"/>
      <c r="AD376" s="22">
        <f ca="1">IF(A376="","",TODAY())</f>
        <v>46211</v>
      </c>
    </row>
    <row r="377" customHeight="1" spans="1:30">
      <c r="A377" s="11" t="s">
        <v>1566</v>
      </c>
      <c r="B377" s="21">
        <v>2024</v>
      </c>
      <c r="C377" s="17" t="s">
        <v>1567</v>
      </c>
      <c r="D377" s="17" t="s">
        <v>5</v>
      </c>
      <c r="E377" s="18" t="s">
        <v>109</v>
      </c>
      <c r="F377" s="18" t="s">
        <v>1345</v>
      </c>
      <c r="G377" s="23">
        <v>2024</v>
      </c>
      <c r="H377" s="11" t="s">
        <v>5</v>
      </c>
      <c r="I377" s="11" t="s">
        <v>129</v>
      </c>
      <c r="J377" s="11" t="s">
        <v>130</v>
      </c>
      <c r="K377" s="11" t="str">
        <f>IF(J377="","",IF(OR(J377="金奖",J377="特等奖"),"顶级成果",IF(OR(J377="银奖",J377="一等奖",J377="创业之星"),"高等级成果",IF(OR(J377="铜奖",J377="二等奖"),"中等级成果",IF(OR(J377="三等奖",J377="优秀结项",J377="合格结项"),"一般成果",IF(OR(J377="国家级立项",J377="省级立项",J377="校级立项"),"立项成果","参与成果"))))))</f>
        <v>立项成果</v>
      </c>
      <c r="L377" s="11" t="str">
        <f>IF(J377="","",IF(OR(J377="金奖",J377="银奖",J377="铜奖"),"金银铜体系",IF(OR(J377="特等奖",J377="一等奖",J377="二等奖",J377="三等奖"),"特一二三体系",IF(OR(J377="国家级立项",J377="省级立项",J377="校级立项"),"立项体系",IF(J377="创业之星","荣誉称号体系","其他")))))</f>
        <v>立项体系</v>
      </c>
      <c r="M377" s="11" t="str">
        <f>IF(J377="","",IF(OR(J377="入围奖",J377="优秀奖"),"是","是"))</f>
        <v>是</v>
      </c>
      <c r="N377" s="17" t="s">
        <v>1568</v>
      </c>
      <c r="O377" s="11"/>
      <c r="P377" s="17" t="s">
        <v>1569</v>
      </c>
      <c r="Q377" s="11" t="s">
        <v>1570</v>
      </c>
      <c r="R377" s="11"/>
      <c r="S377" s="11"/>
      <c r="T377" s="11"/>
      <c r="U377" s="11"/>
      <c r="V377" s="11"/>
      <c r="W377" s="11"/>
      <c r="X377" s="11"/>
      <c r="Y377" s="11"/>
      <c r="Z377" s="11" t="s">
        <v>117</v>
      </c>
      <c r="AA377" s="11"/>
      <c r="AB377" s="11"/>
      <c r="AC377" s="11"/>
      <c r="AD377" s="22">
        <f ca="1">IF(A377="","",TODAY())</f>
        <v>46211</v>
      </c>
    </row>
    <row r="378" customHeight="1" spans="1:30">
      <c r="A378" s="11" t="s">
        <v>1571</v>
      </c>
      <c r="B378" s="21">
        <v>2025</v>
      </c>
      <c r="C378" s="17" t="s">
        <v>1572</v>
      </c>
      <c r="D378" s="17" t="s">
        <v>2</v>
      </c>
      <c r="E378" s="18" t="s">
        <v>135</v>
      </c>
      <c r="F378" s="18" t="s">
        <v>1573</v>
      </c>
      <c r="G378" s="17" t="s">
        <v>1574</v>
      </c>
      <c r="H378" s="11" t="s">
        <v>2</v>
      </c>
      <c r="I378" s="11" t="s">
        <v>68</v>
      </c>
      <c r="J378" s="11" t="s">
        <v>149</v>
      </c>
      <c r="K378" s="11" t="str">
        <f>IF(J378="","",IF(OR(J378="金奖",J378="特等奖"),"顶级成果",IF(OR(J378="银奖",J378="一等奖",J378="创业之星"),"高等级成果",IF(OR(J378="铜奖",J378="二等奖"),"中等级成果",IF(OR(J378="三等奖",J378="优秀结项",J378="合格结项"),"一般成果",IF(OR(J378="国家级立项",J378="省级立项",J378="校级立项"),"立项成果","参与成果"))))))</f>
        <v>中等级成果</v>
      </c>
      <c r="L378" s="11" t="str">
        <f>IF(J378="","",IF(OR(J378="金奖",J378="银奖",J378="铜奖"),"金银铜体系",IF(OR(J378="特等奖",J378="一等奖",J378="二等奖",J378="三等奖"),"特一二三体系",IF(OR(J378="国家级立项",J378="省级立项",J378="校级立项"),"立项体系",IF(J378="创业之星","荣誉称号体系","其他")))))</f>
        <v>金银铜体系</v>
      </c>
      <c r="M378" s="11" t="str">
        <f>IF(J378="","",IF(OR(J378="入围奖",J378="优秀奖"),"是","是"))</f>
        <v>是</v>
      </c>
      <c r="N378" s="17" t="s">
        <v>1165</v>
      </c>
      <c r="O378" s="11"/>
      <c r="P378" s="17" t="s">
        <v>1575</v>
      </c>
      <c r="Q378" s="11" t="s">
        <v>1576</v>
      </c>
      <c r="R378" s="11"/>
      <c r="S378" s="11"/>
      <c r="T378" s="11"/>
      <c r="U378" s="11"/>
      <c r="V378" s="11"/>
      <c r="W378" s="11"/>
      <c r="X378" s="11"/>
      <c r="Y378" s="11"/>
      <c r="Z378" s="11" t="s">
        <v>82</v>
      </c>
      <c r="AA378" s="11"/>
      <c r="AB378" s="11"/>
      <c r="AC378" s="11"/>
      <c r="AD378" s="22">
        <f ca="1">IF(A378="","",TODAY())</f>
        <v>46211</v>
      </c>
    </row>
    <row r="379" customHeight="1" spans="1:30">
      <c r="A379" s="11" t="s">
        <v>1577</v>
      </c>
      <c r="B379" s="21">
        <v>2025</v>
      </c>
      <c r="C379" s="17" t="s">
        <v>1578</v>
      </c>
      <c r="D379" s="17" t="s">
        <v>2</v>
      </c>
      <c r="E379" s="18" t="s">
        <v>135</v>
      </c>
      <c r="F379" s="18" t="s">
        <v>1573</v>
      </c>
      <c r="G379" s="17" t="s">
        <v>1574</v>
      </c>
      <c r="H379" s="11" t="s">
        <v>2</v>
      </c>
      <c r="I379" s="11" t="s">
        <v>68</v>
      </c>
      <c r="J379" s="11" t="s">
        <v>149</v>
      </c>
      <c r="K379" s="11" t="str">
        <f>IF(J379="","",IF(OR(J379="金奖",J379="特等奖"),"顶级成果",IF(OR(J379="银奖",J379="一等奖",J379="创业之星"),"高等级成果",IF(OR(J379="铜奖",J379="二等奖"),"中等级成果",IF(OR(J379="三等奖",J379="优秀结项",J379="合格结项"),"一般成果",IF(OR(J379="国家级立项",J379="省级立项",J379="校级立项"),"立项成果","参与成果"))))))</f>
        <v>中等级成果</v>
      </c>
      <c r="L379" s="11" t="str">
        <f>IF(J379="","",IF(OR(J379="金奖",J379="银奖",J379="铜奖"),"金银铜体系",IF(OR(J379="特等奖",J379="一等奖",J379="二等奖",J379="三等奖"),"特一二三体系",IF(OR(J379="国家级立项",J379="省级立项",J379="校级立项"),"立项体系",IF(J379="创业之星","荣誉称号体系","其他")))))</f>
        <v>金银铜体系</v>
      </c>
      <c r="M379" s="11" t="str">
        <f>IF(J379="","",IF(OR(J379="入围奖",J379="优秀奖"),"是","是"))</f>
        <v>是</v>
      </c>
      <c r="N379" s="17" t="s">
        <v>301</v>
      </c>
      <c r="O379" s="11"/>
      <c r="P379" s="17" t="s">
        <v>1579</v>
      </c>
      <c r="Q379" s="11" t="s">
        <v>1580</v>
      </c>
      <c r="R379" s="11"/>
      <c r="S379" s="11"/>
      <c r="T379" s="11"/>
      <c r="U379" s="11"/>
      <c r="V379" s="11"/>
      <c r="W379" s="11"/>
      <c r="X379" s="11"/>
      <c r="Y379" s="11"/>
      <c r="Z379" s="11" t="s">
        <v>82</v>
      </c>
      <c r="AA379" s="11"/>
      <c r="AB379" s="11"/>
      <c r="AC379" s="11"/>
      <c r="AD379" s="22">
        <f ca="1">IF(A379="","",TODAY())</f>
        <v>46211</v>
      </c>
    </row>
    <row r="380" customHeight="1" spans="1:30">
      <c r="A380" s="11" t="s">
        <v>1581</v>
      </c>
      <c r="B380" s="21">
        <v>2025</v>
      </c>
      <c r="C380" s="17" t="s">
        <v>1582</v>
      </c>
      <c r="D380" s="17" t="s">
        <v>2</v>
      </c>
      <c r="E380" s="18" t="s">
        <v>135</v>
      </c>
      <c r="F380" s="18" t="s">
        <v>1573</v>
      </c>
      <c r="G380" s="17" t="s">
        <v>1574</v>
      </c>
      <c r="H380" s="11" t="s">
        <v>2</v>
      </c>
      <c r="I380" s="11" t="s">
        <v>68</v>
      </c>
      <c r="J380" s="11" t="s">
        <v>635</v>
      </c>
      <c r="K380" s="11" t="str">
        <f>IF(J380="","",IF(OR(J380="金奖",J380="特等奖"),"顶级成果",IF(OR(J380="银奖",J380="一等奖",J380="创业之星"),"高等级成果",IF(OR(J380="铜奖",J380="二等奖"),"中等级成果",IF(OR(J380="三等奖",J380="优秀结项",J380="合格结项"),"一般成果",IF(OR(J380="国家级立项",J380="省级立项",J380="校级立项"),"立项成果","参与成果"))))))</f>
        <v>顶级成果</v>
      </c>
      <c r="L380" s="11" t="str">
        <f>IF(J380="","",IF(OR(J380="金奖",J380="银奖",J380="铜奖"),"金银铜体系",IF(OR(J380="特等奖",J380="一等奖",J380="二等奖",J380="三等奖"),"特一二三体系",IF(OR(J380="国家级立项",J380="省级立项",J380="校级立项"),"立项体系",IF(J380="创业之星","荣誉称号体系","其他")))))</f>
        <v>金银铜体系</v>
      </c>
      <c r="M380" s="11" t="str">
        <f>IF(J380="","",IF(OR(J380="入围奖",J380="优秀奖"),"是","是"))</f>
        <v>是</v>
      </c>
      <c r="N380" s="17" t="s">
        <v>340</v>
      </c>
      <c r="O380" s="11"/>
      <c r="P380" s="17" t="s">
        <v>1583</v>
      </c>
      <c r="Q380" s="11" t="s">
        <v>1584</v>
      </c>
      <c r="R380" s="11"/>
      <c r="S380" s="11"/>
      <c r="T380" s="11"/>
      <c r="U380" s="11"/>
      <c r="V380" s="11"/>
      <c r="W380" s="11"/>
      <c r="X380" s="11"/>
      <c r="Y380" s="11"/>
      <c r="Z380" s="11" t="s">
        <v>82</v>
      </c>
      <c r="AA380" s="11"/>
      <c r="AB380" s="11"/>
      <c r="AC380" s="11"/>
      <c r="AD380" s="22">
        <f ca="1">IF(A380="","",TODAY())</f>
        <v>46211</v>
      </c>
    </row>
    <row r="381" customHeight="1" spans="1:30">
      <c r="A381" s="11" t="s">
        <v>1585</v>
      </c>
      <c r="B381" s="21">
        <v>2025</v>
      </c>
      <c r="C381" s="17" t="s">
        <v>1586</v>
      </c>
      <c r="D381" s="17" t="s">
        <v>2</v>
      </c>
      <c r="E381" s="18" t="s">
        <v>135</v>
      </c>
      <c r="F381" s="18" t="s">
        <v>1573</v>
      </c>
      <c r="G381" s="17" t="s">
        <v>1587</v>
      </c>
      <c r="H381" s="11" t="s">
        <v>2</v>
      </c>
      <c r="I381" s="11" t="s">
        <v>89</v>
      </c>
      <c r="J381" s="11" t="s">
        <v>635</v>
      </c>
      <c r="K381" s="11" t="str">
        <f>IF(J381="","",IF(OR(J381="金奖",J381="特等奖"),"顶级成果",IF(OR(J381="银奖",J381="一等奖",J381="创业之星"),"高等级成果",IF(OR(J381="铜奖",J381="二等奖"),"中等级成果",IF(OR(J381="三等奖",J381="优秀结项",J381="合格结项"),"一般成果",IF(OR(J381="国家级立项",J381="省级立项",J381="校级立项"),"立项成果","参与成果"))))))</f>
        <v>顶级成果</v>
      </c>
      <c r="L381" s="11" t="str">
        <f>IF(J381="","",IF(OR(J381="金奖",J381="银奖",J381="铜奖"),"金银铜体系",IF(OR(J381="特等奖",J381="一等奖",J381="二等奖",J381="三等奖"),"特一二三体系",IF(OR(J381="国家级立项",J381="省级立项",J381="校级立项"),"立项体系",IF(J381="创业之星","荣誉称号体系","其他")))))</f>
        <v>金银铜体系</v>
      </c>
      <c r="M381" s="11" t="str">
        <f>IF(J381="","",IF(OR(J381="入围奖",J381="优秀奖"),"是","是"))</f>
        <v>是</v>
      </c>
      <c r="N381" s="17" t="s">
        <v>1165</v>
      </c>
      <c r="O381" s="11"/>
      <c r="P381" s="17" t="s">
        <v>1588</v>
      </c>
      <c r="Q381" s="11" t="s">
        <v>1589</v>
      </c>
      <c r="R381" s="11"/>
      <c r="S381" s="11"/>
      <c r="T381" s="11"/>
      <c r="U381" s="11"/>
      <c r="V381" s="11"/>
      <c r="W381" s="11"/>
      <c r="X381" s="11"/>
      <c r="Y381" s="11"/>
      <c r="Z381" s="11" t="s">
        <v>82</v>
      </c>
      <c r="AA381" s="11"/>
      <c r="AB381" s="11"/>
      <c r="AC381" s="11"/>
      <c r="AD381" s="22">
        <f ca="1">IF(A381="","",TODAY())</f>
        <v>46211</v>
      </c>
    </row>
    <row r="382" customHeight="1" spans="1:30">
      <c r="A382" s="11" t="s">
        <v>1590</v>
      </c>
      <c r="B382" s="21">
        <v>2025</v>
      </c>
      <c r="C382" s="17" t="s">
        <v>1591</v>
      </c>
      <c r="D382" s="17" t="s">
        <v>2</v>
      </c>
      <c r="E382" s="18" t="s">
        <v>135</v>
      </c>
      <c r="F382" s="18" t="s">
        <v>1573</v>
      </c>
      <c r="G382" s="17" t="s">
        <v>1574</v>
      </c>
      <c r="H382" s="11" t="s">
        <v>2</v>
      </c>
      <c r="I382" s="11" t="s">
        <v>68</v>
      </c>
      <c r="J382" s="11" t="s">
        <v>138</v>
      </c>
      <c r="K382" s="11" t="str">
        <f>IF(J382="","",IF(OR(J382="金奖",J382="特等奖"),"顶级成果",IF(OR(J382="银奖",J382="一等奖",J382="创业之星"),"高等级成果",IF(OR(J382="铜奖",J382="二等奖"),"中等级成果",IF(OR(J382="三等奖",J382="优秀结项",J382="合格结项"),"一般成果",IF(OR(J382="国家级立项",J382="省级立项",J382="校级立项"),"立项成果","参与成果"))))))</f>
        <v>高等级成果</v>
      </c>
      <c r="L382" s="11" t="str">
        <f>IF(J382="","",IF(OR(J382="金奖",J382="银奖",J382="铜奖"),"金银铜体系",IF(OR(J382="特等奖",J382="一等奖",J382="二等奖",J382="三等奖"),"特一二三体系",IF(OR(J382="国家级立项",J382="省级立项",J382="校级立项"),"立项体系",IF(J382="创业之星","荣誉称号体系","其他")))))</f>
        <v>金银铜体系</v>
      </c>
      <c r="M382" s="11" t="str">
        <f>IF(J382="","",IF(OR(J382="入围奖",J382="优秀奖"),"是","是"))</f>
        <v>是</v>
      </c>
      <c r="N382" s="17" t="s">
        <v>293</v>
      </c>
      <c r="O382" s="11"/>
      <c r="P382" s="17" t="s">
        <v>1592</v>
      </c>
      <c r="Q382" s="11" t="s">
        <v>1593</v>
      </c>
      <c r="R382" s="11"/>
      <c r="S382" s="11"/>
      <c r="T382" s="11"/>
      <c r="U382" s="11"/>
      <c r="V382" s="11"/>
      <c r="W382" s="11"/>
      <c r="X382" s="11"/>
      <c r="Y382" s="11"/>
      <c r="Z382" s="11" t="s">
        <v>82</v>
      </c>
      <c r="AA382" s="11"/>
      <c r="AB382" s="11"/>
      <c r="AC382" s="11"/>
      <c r="AD382" s="22">
        <f ca="1">IF(A382="","",TODAY())</f>
        <v>46211</v>
      </c>
    </row>
    <row r="383" customHeight="1" spans="1:30">
      <c r="A383" s="11" t="s">
        <v>1594</v>
      </c>
      <c r="B383" s="21">
        <v>2025</v>
      </c>
      <c r="C383" s="17" t="s">
        <v>1595</v>
      </c>
      <c r="D383" s="17" t="s">
        <v>2</v>
      </c>
      <c r="E383" s="18" t="s">
        <v>135</v>
      </c>
      <c r="F383" s="18" t="s">
        <v>1573</v>
      </c>
      <c r="G383" s="17" t="s">
        <v>1587</v>
      </c>
      <c r="H383" s="11" t="s">
        <v>2</v>
      </c>
      <c r="I383" s="11" t="s">
        <v>89</v>
      </c>
      <c r="J383" s="11" t="s">
        <v>138</v>
      </c>
      <c r="K383" s="11" t="str">
        <f>IF(J383="","",IF(OR(J383="金奖",J383="特等奖"),"顶级成果",IF(OR(J383="银奖",J383="一等奖",J383="创业之星"),"高等级成果",IF(OR(J383="铜奖",J383="二等奖"),"中等级成果",IF(OR(J383="三等奖",J383="优秀结项",J383="合格结项"),"一般成果",IF(OR(J383="国家级立项",J383="省级立项",J383="校级立项"),"立项成果","参与成果"))))))</f>
        <v>高等级成果</v>
      </c>
      <c r="L383" s="11" t="str">
        <f>IF(J383="","",IF(OR(J383="金奖",J383="银奖",J383="铜奖"),"金银铜体系",IF(OR(J383="特等奖",J383="一等奖",J383="二等奖",J383="三等奖"),"特一二三体系",IF(OR(J383="国家级立项",J383="省级立项",J383="校级立项"),"立项体系",IF(J383="创业之星","荣誉称号体系","其他")))))</f>
        <v>金银铜体系</v>
      </c>
      <c r="M383" s="11" t="str">
        <f>IF(J383="","",IF(OR(J383="入围奖",J383="优秀奖"),"是","是"))</f>
        <v>是</v>
      </c>
      <c r="N383" s="17" t="s">
        <v>1171</v>
      </c>
      <c r="O383" s="11"/>
      <c r="P383" s="17" t="s">
        <v>1596</v>
      </c>
      <c r="Q383" s="11" t="s">
        <v>1597</v>
      </c>
      <c r="R383" s="11"/>
      <c r="S383" s="11"/>
      <c r="T383" s="11"/>
      <c r="U383" s="11"/>
      <c r="V383" s="11"/>
      <c r="W383" s="11"/>
      <c r="X383" s="11"/>
      <c r="Y383" s="11"/>
      <c r="Z383" s="11" t="s">
        <v>82</v>
      </c>
      <c r="AA383" s="11"/>
      <c r="AB383" s="11"/>
      <c r="AC383" s="11"/>
      <c r="AD383" s="22">
        <f ca="1">IF(A383="","",TODAY())</f>
        <v>46211</v>
      </c>
    </row>
    <row r="384" customHeight="1" spans="1:30">
      <c r="A384" s="11" t="s">
        <v>1598</v>
      </c>
      <c r="B384" s="21">
        <v>2025</v>
      </c>
      <c r="C384" s="17" t="s">
        <v>1599</v>
      </c>
      <c r="D384" s="17" t="s">
        <v>2</v>
      </c>
      <c r="E384" s="18" t="s">
        <v>135</v>
      </c>
      <c r="F384" s="18" t="s">
        <v>1573</v>
      </c>
      <c r="G384" s="17" t="s">
        <v>1587</v>
      </c>
      <c r="H384" s="11" t="s">
        <v>2</v>
      </c>
      <c r="I384" s="11" t="s">
        <v>89</v>
      </c>
      <c r="J384" s="11" t="s">
        <v>149</v>
      </c>
      <c r="K384" s="11" t="str">
        <f>IF(J384="","",IF(OR(J384="金奖",J384="特等奖"),"顶级成果",IF(OR(J384="银奖",J384="一等奖",J384="创业之星"),"高等级成果",IF(OR(J384="铜奖",J384="二等奖"),"中等级成果",IF(OR(J384="三等奖",J384="优秀结项",J384="合格结项"),"一般成果",IF(OR(J384="国家级立项",J384="省级立项",J384="校级立项"),"立项成果","参与成果"))))))</f>
        <v>中等级成果</v>
      </c>
      <c r="L384" s="11" t="str">
        <f>IF(J384="","",IF(OR(J384="金奖",J384="银奖",J384="铜奖"),"金银铜体系",IF(OR(J384="特等奖",J384="一等奖",J384="二等奖",J384="三等奖"),"特一二三体系",IF(OR(J384="国家级立项",J384="省级立项",J384="校级立项"),"立项体系",IF(J384="创业之星","荣誉称号体系","其他")))))</f>
        <v>金银铜体系</v>
      </c>
      <c r="M384" s="11" t="str">
        <f>IF(J384="","",IF(OR(J384="入围奖",J384="优秀奖"),"是","是"))</f>
        <v>是</v>
      </c>
      <c r="N384" s="17" t="s">
        <v>1600</v>
      </c>
      <c r="O384" s="11"/>
      <c r="P384" s="17" t="s">
        <v>1601</v>
      </c>
      <c r="Q384" s="11" t="s">
        <v>1602</v>
      </c>
      <c r="R384" s="11"/>
      <c r="S384" s="11"/>
      <c r="T384" s="11"/>
      <c r="U384" s="11"/>
      <c r="V384" s="11"/>
      <c r="W384" s="11"/>
      <c r="X384" s="11"/>
      <c r="Y384" s="11"/>
      <c r="Z384" s="11" t="s">
        <v>82</v>
      </c>
      <c r="AA384" s="11"/>
      <c r="AB384" s="11"/>
      <c r="AC384" s="11"/>
      <c r="AD384" s="22">
        <f ca="1">IF(A384="","",TODAY())</f>
        <v>46211</v>
      </c>
    </row>
    <row r="385" customHeight="1" spans="1:30">
      <c r="A385" s="11" t="s">
        <v>1603</v>
      </c>
      <c r="B385" s="21">
        <v>2025</v>
      </c>
      <c r="C385" s="17" t="s">
        <v>1604</v>
      </c>
      <c r="D385" s="17" t="s">
        <v>2</v>
      </c>
      <c r="E385" s="18" t="s">
        <v>135</v>
      </c>
      <c r="F385" s="18" t="s">
        <v>1573</v>
      </c>
      <c r="G385" s="17" t="s">
        <v>1587</v>
      </c>
      <c r="H385" s="11" t="s">
        <v>2</v>
      </c>
      <c r="I385" s="11" t="s">
        <v>89</v>
      </c>
      <c r="J385" s="11" t="s">
        <v>149</v>
      </c>
      <c r="K385" s="11" t="str">
        <f>IF(J385="","",IF(OR(J385="金奖",J385="特等奖"),"顶级成果",IF(OR(J385="银奖",J385="一等奖",J385="创业之星"),"高等级成果",IF(OR(J385="铜奖",J385="二等奖"),"中等级成果",IF(OR(J385="三等奖",J385="优秀结项",J385="合格结项"),"一般成果",IF(OR(J385="国家级立项",J385="省级立项",J385="校级立项"),"立项成果","参与成果"))))))</f>
        <v>中等级成果</v>
      </c>
      <c r="L385" s="11" t="str">
        <f>IF(J385="","",IF(OR(J385="金奖",J385="银奖",J385="铜奖"),"金银铜体系",IF(OR(J385="特等奖",J385="一等奖",J385="二等奖",J385="三等奖"),"特一二三体系",IF(OR(J385="国家级立项",J385="省级立项",J385="校级立项"),"立项体系",IF(J385="创业之星","荣誉称号体系","其他")))))</f>
        <v>金银铜体系</v>
      </c>
      <c r="M385" s="11" t="str">
        <f>IF(J385="","",IF(OR(J385="入围奖",J385="优秀奖"),"是","是"))</f>
        <v>是</v>
      </c>
      <c r="N385" s="17" t="s">
        <v>1605</v>
      </c>
      <c r="O385" s="11"/>
      <c r="P385" s="17" t="s">
        <v>1606</v>
      </c>
      <c r="Q385" s="11" t="s">
        <v>1607</v>
      </c>
      <c r="R385" s="11"/>
      <c r="S385" s="11"/>
      <c r="T385" s="11"/>
      <c r="U385" s="11"/>
      <c r="V385" s="11"/>
      <c r="W385" s="11"/>
      <c r="X385" s="11"/>
      <c r="Y385" s="11"/>
      <c r="Z385" s="11" t="s">
        <v>82</v>
      </c>
      <c r="AA385" s="11"/>
      <c r="AB385" s="11"/>
      <c r="AC385" s="11"/>
      <c r="AD385" s="22">
        <f ca="1">IF(A385="","",TODAY())</f>
        <v>46211</v>
      </c>
    </row>
    <row r="386" customHeight="1" spans="1:30">
      <c r="A386" s="11" t="s">
        <v>1608</v>
      </c>
      <c r="B386" s="21">
        <v>2025</v>
      </c>
      <c r="C386" s="17" t="s">
        <v>1609</v>
      </c>
      <c r="D386" s="17" t="s">
        <v>2</v>
      </c>
      <c r="E386" s="18" t="s">
        <v>135</v>
      </c>
      <c r="F386" s="18" t="s">
        <v>1573</v>
      </c>
      <c r="G386" s="17" t="s">
        <v>1587</v>
      </c>
      <c r="H386" s="11" t="s">
        <v>2</v>
      </c>
      <c r="I386" s="11" t="s">
        <v>89</v>
      </c>
      <c r="J386" s="11" t="s">
        <v>149</v>
      </c>
      <c r="K386" s="11" t="str">
        <f>IF(J386="","",IF(OR(J386="金奖",J386="特等奖"),"顶级成果",IF(OR(J386="银奖",J386="一等奖",J386="创业之星"),"高等级成果",IF(OR(J386="铜奖",J386="二等奖"),"中等级成果",IF(OR(J386="三等奖",J386="优秀结项",J386="合格结项"),"一般成果",IF(OR(J386="国家级立项",J386="省级立项",J386="校级立项"),"立项成果","参与成果"))))))</f>
        <v>中等级成果</v>
      </c>
      <c r="L386" s="11" t="str">
        <f>IF(J386="","",IF(OR(J386="金奖",J386="银奖",J386="铜奖"),"金银铜体系",IF(OR(J386="特等奖",J386="一等奖",J386="二等奖",J386="三等奖"),"特一二三体系",IF(OR(J386="国家级立项",J386="省级立项",J386="校级立项"),"立项体系",IF(J386="创业之星","荣誉称号体系","其他")))))</f>
        <v>金银铜体系</v>
      </c>
      <c r="M386" s="11" t="str">
        <f>IF(J386="","",IF(OR(J386="入围奖",J386="优秀奖"),"是","是"))</f>
        <v>是</v>
      </c>
      <c r="N386" s="17" t="s">
        <v>1367</v>
      </c>
      <c r="O386" s="11"/>
      <c r="P386" s="17" t="s">
        <v>1610</v>
      </c>
      <c r="Q386" s="11" t="s">
        <v>1611</v>
      </c>
      <c r="R386" s="11"/>
      <c r="S386" s="11"/>
      <c r="T386" s="11"/>
      <c r="U386" s="11"/>
      <c r="V386" s="11"/>
      <c r="W386" s="11"/>
      <c r="X386" s="11"/>
      <c r="Y386" s="11"/>
      <c r="Z386" s="11" t="s">
        <v>82</v>
      </c>
      <c r="AA386" s="11"/>
      <c r="AB386" s="11"/>
      <c r="AC386" s="11"/>
      <c r="AD386" s="22">
        <f ca="1">IF(A386="","",TODAY())</f>
        <v>46211</v>
      </c>
    </row>
    <row r="387" customHeight="1" spans="1:30">
      <c r="A387" s="11" t="s">
        <v>1612</v>
      </c>
      <c r="B387" s="21">
        <v>2025</v>
      </c>
      <c r="C387" s="17" t="s">
        <v>1613</v>
      </c>
      <c r="D387" s="17" t="s">
        <v>2</v>
      </c>
      <c r="E387" s="18" t="s">
        <v>135</v>
      </c>
      <c r="F387" s="18" t="s">
        <v>1573</v>
      </c>
      <c r="G387" s="17" t="s">
        <v>1587</v>
      </c>
      <c r="H387" s="11" t="s">
        <v>2</v>
      </c>
      <c r="I387" s="11" t="s">
        <v>89</v>
      </c>
      <c r="J387" s="11" t="s">
        <v>149</v>
      </c>
      <c r="K387" s="11" t="str">
        <f>IF(J387="","",IF(OR(J387="金奖",J387="特等奖"),"顶级成果",IF(OR(J387="银奖",J387="一等奖",J387="创业之星"),"高等级成果",IF(OR(J387="铜奖",J387="二等奖"),"中等级成果",IF(OR(J387="三等奖",J387="优秀结项",J387="合格结项"),"一般成果",IF(OR(J387="国家级立项",J387="省级立项",J387="校级立项"),"立项成果","参与成果"))))))</f>
        <v>中等级成果</v>
      </c>
      <c r="L387" s="11" t="str">
        <f>IF(J387="","",IF(OR(J387="金奖",J387="银奖",J387="铜奖"),"金银铜体系",IF(OR(J387="特等奖",J387="一等奖",J387="二等奖",J387="三等奖"),"特一二三体系",IF(OR(J387="国家级立项",J387="省级立项",J387="校级立项"),"立项体系",IF(J387="创业之星","荣誉称号体系","其他")))))</f>
        <v>金银铜体系</v>
      </c>
      <c r="M387" s="11" t="str">
        <f>IF(J387="","",IF(OR(J387="入围奖",J387="优秀奖"),"是","是"))</f>
        <v>是</v>
      </c>
      <c r="N387" s="17" t="s">
        <v>293</v>
      </c>
      <c r="O387" s="11"/>
      <c r="P387" s="17" t="s">
        <v>1614</v>
      </c>
      <c r="Q387" s="11" t="s">
        <v>1615</v>
      </c>
      <c r="R387" s="11"/>
      <c r="S387" s="11"/>
      <c r="T387" s="11"/>
      <c r="U387" s="11"/>
      <c r="V387" s="11"/>
      <c r="W387" s="11"/>
      <c r="X387" s="11"/>
      <c r="Y387" s="11"/>
      <c r="Z387" s="11" t="s">
        <v>82</v>
      </c>
      <c r="AA387" s="11"/>
      <c r="AB387" s="11"/>
      <c r="AC387" s="11"/>
      <c r="AD387" s="22">
        <f ca="1">IF(A387="","",TODAY())</f>
        <v>46211</v>
      </c>
    </row>
    <row r="388" customHeight="1" spans="1:30">
      <c r="A388" s="11" t="s">
        <v>1616</v>
      </c>
      <c r="B388" s="21">
        <v>2025</v>
      </c>
      <c r="C388" s="17" t="s">
        <v>1617</v>
      </c>
      <c r="D388" s="17" t="s">
        <v>2</v>
      </c>
      <c r="E388" s="18" t="s">
        <v>65</v>
      </c>
      <c r="F388" s="18" t="s">
        <v>1618</v>
      </c>
      <c r="G388" s="17" t="s">
        <v>1619</v>
      </c>
      <c r="H388" s="11" t="s">
        <v>2</v>
      </c>
      <c r="I388" s="11" t="s">
        <v>68</v>
      </c>
      <c r="J388" s="11" t="s">
        <v>90</v>
      </c>
      <c r="K388" s="11" t="str">
        <f>IF(J388="","",IF(OR(J388="金奖",J388="特等奖"),"顶级成果",IF(OR(J388="银奖",J388="一等奖",J388="创业之星"),"高等级成果",IF(OR(J388="铜奖",J388="二等奖"),"中等级成果",IF(OR(J388="三等奖",J388="优秀结项",J388="合格结项"),"一般成果",IF(OR(J388="国家级立项",J388="省级立项",J388="校级立项"),"立项成果","参与成果"))))))</f>
        <v>中等级成果</v>
      </c>
      <c r="L388" s="11" t="str">
        <f>IF(J388="","",IF(OR(J388="金奖",J388="银奖",J388="铜奖"),"金银铜体系",IF(OR(J388="特等奖",J388="一等奖",J388="二等奖",J388="三等奖"),"特一二三体系",IF(OR(J388="国家级立项",J388="省级立项",J388="校级立项"),"立项体系",IF(J388="创业之星","荣誉称号体系","其他")))))</f>
        <v>特一二三体系</v>
      </c>
      <c r="M388" s="11" t="str">
        <f>IF(J388="","",IF(OR(J388="入围奖",J388="优秀奖"),"是","是"))</f>
        <v>是</v>
      </c>
      <c r="N388" s="17" t="s">
        <v>1620</v>
      </c>
      <c r="O388" s="11"/>
      <c r="P388" s="17" t="s">
        <v>1621</v>
      </c>
      <c r="Q388" s="11" t="s">
        <v>1622</v>
      </c>
      <c r="R388" s="11"/>
      <c r="S388" s="11"/>
      <c r="T388" s="11"/>
      <c r="U388" s="11"/>
      <c r="V388" s="11"/>
      <c r="W388" s="11"/>
      <c r="X388" s="11"/>
      <c r="Y388" s="11"/>
      <c r="Z388" s="11" t="s">
        <v>82</v>
      </c>
      <c r="AA388" s="11"/>
      <c r="AB388" s="11"/>
      <c r="AC388" s="11"/>
      <c r="AD388" s="22">
        <f ca="1">IF(A388="","",TODAY())</f>
        <v>46211</v>
      </c>
    </row>
    <row r="389" customHeight="1" spans="1:30">
      <c r="A389" s="11" t="s">
        <v>1623</v>
      </c>
      <c r="B389" s="21">
        <v>2025</v>
      </c>
      <c r="C389" s="17" t="s">
        <v>1624</v>
      </c>
      <c r="D389" s="17" t="s">
        <v>2</v>
      </c>
      <c r="E389" s="18" t="s">
        <v>65</v>
      </c>
      <c r="F389" s="18" t="s">
        <v>1618</v>
      </c>
      <c r="G389" s="17" t="s">
        <v>1619</v>
      </c>
      <c r="H389" s="11" t="s">
        <v>2</v>
      </c>
      <c r="I389" s="11" t="s">
        <v>89</v>
      </c>
      <c r="J389" s="11" t="s">
        <v>651</v>
      </c>
      <c r="K389" s="11" t="str">
        <f>IF(J389="","",IF(OR(J389="金奖",J389="特等奖"),"顶级成果",IF(OR(J389="银奖",J389="一等奖",J389="创业之星"),"高等级成果",IF(OR(J389="铜奖",J389="二等奖"),"中等级成果",IF(OR(J389="三等奖",J389="优秀结项",J389="合格结项"),"一般成果",IF(OR(J389="国家级立项",J389="省级立项",J389="校级立项"),"立项成果","参与成果"))))))</f>
        <v>高等级成果</v>
      </c>
      <c r="L389" s="11" t="str">
        <f>IF(J389="","",IF(OR(J389="金奖",J389="银奖",J389="铜奖"),"金银铜体系",IF(OR(J389="特等奖",J389="一等奖",J389="二等奖",J389="三等奖"),"特一二三体系",IF(OR(J389="国家级立项",J389="省级立项",J389="校级立项"),"立项体系",IF(J389="创业之星","荣誉称号体系","其他")))))</f>
        <v>特一二三体系</v>
      </c>
      <c r="M389" s="11" t="str">
        <f>IF(J389="","",IF(OR(J389="入围奖",J389="优秀奖"),"是","是"))</f>
        <v>是</v>
      </c>
      <c r="N389" s="17" t="s">
        <v>1625</v>
      </c>
      <c r="O389" s="11"/>
      <c r="P389" s="17" t="s">
        <v>1626</v>
      </c>
      <c r="Q389" s="11" t="s">
        <v>1627</v>
      </c>
      <c r="R389" s="11"/>
      <c r="S389" s="11"/>
      <c r="T389" s="11"/>
      <c r="U389" s="11"/>
      <c r="V389" s="11"/>
      <c r="W389" s="11"/>
      <c r="X389" s="11"/>
      <c r="Y389" s="11"/>
      <c r="Z389" s="11" t="s">
        <v>82</v>
      </c>
      <c r="AA389" s="11"/>
      <c r="AB389" s="11"/>
      <c r="AC389" s="11"/>
      <c r="AD389" s="22">
        <f ca="1">IF(A389="","",TODAY())</f>
        <v>46211</v>
      </c>
    </row>
    <row r="390" customHeight="1" spans="1:30">
      <c r="A390" s="11" t="s">
        <v>1628</v>
      </c>
      <c r="B390" s="21">
        <v>2025</v>
      </c>
      <c r="C390" s="17" t="s">
        <v>1629</v>
      </c>
      <c r="D390" s="17" t="s">
        <v>2</v>
      </c>
      <c r="E390" s="18" t="s">
        <v>65</v>
      </c>
      <c r="F390" s="18" t="s">
        <v>1618</v>
      </c>
      <c r="G390" s="17" t="s">
        <v>1619</v>
      </c>
      <c r="H390" s="11" t="s">
        <v>2</v>
      </c>
      <c r="I390" s="11" t="s">
        <v>68</v>
      </c>
      <c r="J390" s="11" t="s">
        <v>69</v>
      </c>
      <c r="K390" s="11" t="str">
        <f>IF(J390="","",IF(OR(J390="金奖",J390="特等奖"),"顶级成果",IF(OR(J390="银奖",J390="一等奖",J390="创业之星"),"高等级成果",IF(OR(J390="铜奖",J390="二等奖"),"中等级成果",IF(OR(J390="三等奖",J390="优秀结项",J390="合格结项"),"一般成果",IF(OR(J390="国家级立项",J390="省级立项",J390="校级立项"),"立项成果","参与成果"))))))</f>
        <v>一般成果</v>
      </c>
      <c r="L390" s="11" t="str">
        <f>IF(J390="","",IF(OR(J390="金奖",J390="银奖",J390="铜奖"),"金银铜体系",IF(OR(J390="特等奖",J390="一等奖",J390="二等奖",J390="三等奖"),"特一二三体系",IF(OR(J390="国家级立项",J390="省级立项",J390="校级立项"),"立项体系",IF(J390="创业之星","荣誉称号体系","其他")))))</f>
        <v>特一二三体系</v>
      </c>
      <c r="M390" s="11" t="str">
        <f>IF(J390="","",IF(OR(J390="入围奖",J390="优秀奖"),"是","是"))</f>
        <v>是</v>
      </c>
      <c r="N390" s="17" t="s">
        <v>1158</v>
      </c>
      <c r="O390" s="11"/>
      <c r="P390" s="17" t="s">
        <v>1630</v>
      </c>
      <c r="Q390" s="11" t="s">
        <v>1631</v>
      </c>
      <c r="R390" s="11"/>
      <c r="S390" s="11"/>
      <c r="T390" s="11"/>
      <c r="U390" s="11"/>
      <c r="V390" s="11"/>
      <c r="W390" s="11"/>
      <c r="X390" s="11"/>
      <c r="Y390" s="11"/>
      <c r="Z390" s="11" t="s">
        <v>82</v>
      </c>
      <c r="AA390" s="11"/>
      <c r="AB390" s="11"/>
      <c r="AC390" s="11"/>
      <c r="AD390" s="22">
        <f ca="1">IF(A390="","",TODAY())</f>
        <v>46211</v>
      </c>
    </row>
    <row r="391" customHeight="1" spans="1:30">
      <c r="A391" s="11" t="s">
        <v>1632</v>
      </c>
      <c r="B391" s="21">
        <v>2025</v>
      </c>
      <c r="C391" s="17" t="s">
        <v>1633</v>
      </c>
      <c r="D391" s="17" t="s">
        <v>2</v>
      </c>
      <c r="E391" s="18" t="s">
        <v>65</v>
      </c>
      <c r="F391" s="18" t="s">
        <v>1618</v>
      </c>
      <c r="G391" s="17" t="s">
        <v>1619</v>
      </c>
      <c r="H391" s="11" t="s">
        <v>2</v>
      </c>
      <c r="I391" s="11" t="s">
        <v>68</v>
      </c>
      <c r="J391" s="11" t="s">
        <v>90</v>
      </c>
      <c r="K391" s="11" t="str">
        <f>IF(J391="","",IF(OR(J391="金奖",J391="特等奖"),"顶级成果",IF(OR(J391="银奖",J391="一等奖",J391="创业之星"),"高等级成果",IF(OR(J391="铜奖",J391="二等奖"),"中等级成果",IF(OR(J391="三等奖",J391="优秀结项",J391="合格结项"),"一般成果",IF(OR(J391="国家级立项",J391="省级立项",J391="校级立项"),"立项成果","参与成果"))))))</f>
        <v>中等级成果</v>
      </c>
      <c r="L391" s="11" t="str">
        <f>IF(J391="","",IF(OR(J391="金奖",J391="银奖",J391="铜奖"),"金银铜体系",IF(OR(J391="特等奖",J391="一等奖",J391="二等奖",J391="三等奖"),"特一二三体系",IF(OR(J391="国家级立项",J391="省级立项",J391="校级立项"),"立项体系",IF(J391="创业之星","荣誉称号体系","其他")))))</f>
        <v>特一二三体系</v>
      </c>
      <c r="M391" s="11" t="str">
        <f>IF(J391="","",IF(OR(J391="入围奖",J391="优秀奖"),"是","是"))</f>
        <v>是</v>
      </c>
      <c r="N391" s="17" t="s">
        <v>1466</v>
      </c>
      <c r="O391" s="11"/>
      <c r="P391" s="17" t="s">
        <v>1634</v>
      </c>
      <c r="Q391" s="11" t="s">
        <v>1635</v>
      </c>
      <c r="R391" s="11"/>
      <c r="S391" s="11"/>
      <c r="T391" s="11"/>
      <c r="U391" s="11"/>
      <c r="V391" s="11"/>
      <c r="W391" s="11"/>
      <c r="X391" s="11"/>
      <c r="Y391" s="11"/>
      <c r="Z391" s="11" t="s">
        <v>82</v>
      </c>
      <c r="AA391" s="11"/>
      <c r="AB391" s="11"/>
      <c r="AC391" s="11"/>
      <c r="AD391" s="22">
        <f ca="1">IF(A391="","",TODAY())</f>
        <v>46211</v>
      </c>
    </row>
    <row r="392" customHeight="1" spans="1:30">
      <c r="A392" s="11" t="s">
        <v>1636</v>
      </c>
      <c r="B392" s="21">
        <v>2025</v>
      </c>
      <c r="C392" s="17" t="s">
        <v>1637</v>
      </c>
      <c r="D392" s="17" t="s">
        <v>2</v>
      </c>
      <c r="E392" s="18" t="s">
        <v>65</v>
      </c>
      <c r="F392" s="18" t="s">
        <v>1618</v>
      </c>
      <c r="G392" s="17" t="s">
        <v>1619</v>
      </c>
      <c r="H392" s="11" t="s">
        <v>2</v>
      </c>
      <c r="I392" s="11" t="s">
        <v>68</v>
      </c>
      <c r="J392" s="11" t="s">
        <v>651</v>
      </c>
      <c r="K392" s="11" t="str">
        <f>IF(J392="","",IF(OR(J392="金奖",J392="特等奖"),"顶级成果",IF(OR(J392="银奖",J392="一等奖",J392="创业之星"),"高等级成果",IF(OR(J392="铜奖",J392="二等奖"),"中等级成果",IF(OR(J392="三等奖",J392="优秀结项",J392="合格结项"),"一般成果",IF(OR(J392="国家级立项",J392="省级立项",J392="校级立项"),"立项成果","参与成果"))))))</f>
        <v>高等级成果</v>
      </c>
      <c r="L392" s="11" t="str">
        <f>IF(J392="","",IF(OR(J392="金奖",J392="银奖",J392="铜奖"),"金银铜体系",IF(OR(J392="特等奖",J392="一等奖",J392="二等奖",J392="三等奖"),"特一二三体系",IF(OR(J392="国家级立项",J392="省级立项",J392="校级立项"),"立项体系",IF(J392="创业之星","荣誉称号体系","其他")))))</f>
        <v>特一二三体系</v>
      </c>
      <c r="M392" s="11" t="str">
        <f>IF(J392="","",IF(OR(J392="入围奖",J392="优秀奖"),"是","是"))</f>
        <v>是</v>
      </c>
      <c r="N392" s="17" t="s">
        <v>1249</v>
      </c>
      <c r="O392" s="11"/>
      <c r="P392" s="17" t="s">
        <v>1638</v>
      </c>
      <c r="Q392" s="11" t="s">
        <v>1199</v>
      </c>
      <c r="R392" s="11"/>
      <c r="S392" s="11"/>
      <c r="T392" s="11"/>
      <c r="U392" s="11"/>
      <c r="V392" s="11"/>
      <c r="W392" s="11"/>
      <c r="X392" s="11"/>
      <c r="Y392" s="11"/>
      <c r="Z392" s="11" t="s">
        <v>82</v>
      </c>
      <c r="AA392" s="11"/>
      <c r="AB392" s="11"/>
      <c r="AC392" s="11"/>
      <c r="AD392" s="22">
        <f ca="1">IF(A392="","",TODAY())</f>
        <v>46211</v>
      </c>
    </row>
    <row r="393" customHeight="1" spans="1:30">
      <c r="A393" s="11" t="s">
        <v>1639</v>
      </c>
      <c r="B393" s="21">
        <v>2025</v>
      </c>
      <c r="C393" s="17" t="s">
        <v>1640</v>
      </c>
      <c r="D393" s="17" t="s">
        <v>2</v>
      </c>
      <c r="E393" s="18" t="s">
        <v>65</v>
      </c>
      <c r="F393" s="18" t="s">
        <v>1618</v>
      </c>
      <c r="G393" s="17" t="s">
        <v>1619</v>
      </c>
      <c r="H393" s="11" t="s">
        <v>2</v>
      </c>
      <c r="I393" s="11" t="s">
        <v>89</v>
      </c>
      <c r="J393" s="11" t="s">
        <v>90</v>
      </c>
      <c r="K393" s="11" t="str">
        <f>IF(J393="","",IF(OR(J393="金奖",J393="特等奖"),"顶级成果",IF(OR(J393="银奖",J393="一等奖",J393="创业之星"),"高等级成果",IF(OR(J393="铜奖",J393="二等奖"),"中等级成果",IF(OR(J393="三等奖",J393="优秀结项",J393="合格结项"),"一般成果",IF(OR(J393="国家级立项",J393="省级立项",J393="校级立项"),"立项成果","参与成果"))))))</f>
        <v>中等级成果</v>
      </c>
      <c r="L393" s="11" t="str">
        <f>IF(J393="","",IF(OR(J393="金奖",J393="银奖",J393="铜奖"),"金银铜体系",IF(OR(J393="特等奖",J393="一等奖",J393="二等奖",J393="三等奖"),"特一二三体系",IF(OR(J393="国家级立项",J393="省级立项",J393="校级立项"),"立项体系",IF(J393="创业之星","荣誉称号体系","其他")))))</f>
        <v>特一二三体系</v>
      </c>
      <c r="M393" s="11" t="str">
        <f>IF(J393="","",IF(OR(J393="入围奖",J393="优秀奖"),"是","是"))</f>
        <v>是</v>
      </c>
      <c r="N393" s="17" t="s">
        <v>1641</v>
      </c>
      <c r="O393" s="11"/>
      <c r="P393" s="17" t="s">
        <v>1642</v>
      </c>
      <c r="Q393" s="11" t="s">
        <v>1643</v>
      </c>
      <c r="R393" s="11"/>
      <c r="S393" s="11"/>
      <c r="T393" s="11"/>
      <c r="U393" s="11"/>
      <c r="V393" s="11"/>
      <c r="W393" s="11"/>
      <c r="X393" s="11"/>
      <c r="Y393" s="11"/>
      <c r="Z393" s="11" t="s">
        <v>82</v>
      </c>
      <c r="AA393" s="11"/>
      <c r="AB393" s="11"/>
      <c r="AC393" s="11"/>
      <c r="AD393" s="22">
        <f ca="1">IF(A393="","",TODAY())</f>
        <v>46211</v>
      </c>
    </row>
    <row r="394" customHeight="1" spans="1:30">
      <c r="A394" s="11" t="s">
        <v>1644</v>
      </c>
      <c r="B394" s="21">
        <v>2025</v>
      </c>
      <c r="C394" s="17" t="s">
        <v>1645</v>
      </c>
      <c r="D394" s="17" t="s">
        <v>2</v>
      </c>
      <c r="E394" s="18" t="s">
        <v>65</v>
      </c>
      <c r="F394" s="18" t="s">
        <v>1618</v>
      </c>
      <c r="G394" s="17" t="s">
        <v>1619</v>
      </c>
      <c r="H394" s="11" t="s">
        <v>2</v>
      </c>
      <c r="I394" s="11" t="s">
        <v>89</v>
      </c>
      <c r="J394" s="11" t="s">
        <v>90</v>
      </c>
      <c r="K394" s="11" t="str">
        <f>IF(J394="","",IF(OR(J394="金奖",J394="特等奖"),"顶级成果",IF(OR(J394="银奖",J394="一等奖",J394="创业之星"),"高等级成果",IF(OR(J394="铜奖",J394="二等奖"),"中等级成果",IF(OR(J394="三等奖",J394="优秀结项",J394="合格结项"),"一般成果",IF(OR(J394="国家级立项",J394="省级立项",J394="校级立项"),"立项成果","参与成果"))))))</f>
        <v>中等级成果</v>
      </c>
      <c r="L394" s="11" t="str">
        <f>IF(J394="","",IF(OR(J394="金奖",J394="银奖",J394="铜奖"),"金银铜体系",IF(OR(J394="特等奖",J394="一等奖",J394="二等奖",J394="三等奖"),"特一二三体系",IF(OR(J394="国家级立项",J394="省级立项",J394="校级立项"),"立项体系",IF(J394="创业之星","荣誉称号体系","其他")))))</f>
        <v>特一二三体系</v>
      </c>
      <c r="M394" s="11" t="str">
        <f>IF(J394="","",IF(OR(J394="入围奖",J394="优秀奖"),"是","是"))</f>
        <v>是</v>
      </c>
      <c r="N394" s="17" t="s">
        <v>1165</v>
      </c>
      <c r="O394" s="11"/>
      <c r="P394" s="17" t="s">
        <v>1646</v>
      </c>
      <c r="Q394" s="11" t="s">
        <v>1647</v>
      </c>
      <c r="R394" s="11"/>
      <c r="S394" s="11"/>
      <c r="T394" s="11"/>
      <c r="U394" s="11"/>
      <c r="V394" s="11"/>
      <c r="W394" s="11"/>
      <c r="X394" s="11"/>
      <c r="Y394" s="11"/>
      <c r="Z394" s="11" t="s">
        <v>82</v>
      </c>
      <c r="AA394" s="11"/>
      <c r="AB394" s="11"/>
      <c r="AC394" s="11"/>
      <c r="AD394" s="22">
        <f ca="1">IF(A394="","",TODAY())</f>
        <v>46211</v>
      </c>
    </row>
    <row r="395" customHeight="1" spans="1:30">
      <c r="A395" s="11" t="s">
        <v>1648</v>
      </c>
      <c r="B395" s="21">
        <v>2025</v>
      </c>
      <c r="C395" s="17" t="s">
        <v>1649</v>
      </c>
      <c r="D395" s="17" t="s">
        <v>2</v>
      </c>
      <c r="E395" s="18" t="s">
        <v>65</v>
      </c>
      <c r="F395" s="18" t="s">
        <v>1618</v>
      </c>
      <c r="G395" s="17" t="s">
        <v>1619</v>
      </c>
      <c r="H395" s="11" t="s">
        <v>2</v>
      </c>
      <c r="I395" s="11" t="s">
        <v>89</v>
      </c>
      <c r="J395" s="11" t="s">
        <v>90</v>
      </c>
      <c r="K395" s="11" t="str">
        <f>IF(J395="","",IF(OR(J395="金奖",J395="特等奖"),"顶级成果",IF(OR(J395="银奖",J395="一等奖",J395="创业之星"),"高等级成果",IF(OR(J395="铜奖",J395="二等奖"),"中等级成果",IF(OR(J395="三等奖",J395="优秀结项",J395="合格结项"),"一般成果",IF(OR(J395="国家级立项",J395="省级立项",J395="校级立项"),"立项成果","参与成果"))))))</f>
        <v>中等级成果</v>
      </c>
      <c r="L395" s="11" t="str">
        <f>IF(J395="","",IF(OR(J395="金奖",J395="银奖",J395="铜奖"),"金银铜体系",IF(OR(J395="特等奖",J395="一等奖",J395="二等奖",J395="三等奖"),"特一二三体系",IF(OR(J395="国家级立项",J395="省级立项",J395="校级立项"),"立项体系",IF(J395="创业之星","荣誉称号体系","其他")))))</f>
        <v>特一二三体系</v>
      </c>
      <c r="M395" s="11" t="str">
        <f>IF(J395="","",IF(OR(J395="入围奖",J395="优秀奖"),"是","是"))</f>
        <v>是</v>
      </c>
      <c r="N395" s="17" t="s">
        <v>1171</v>
      </c>
      <c r="O395" s="11"/>
      <c r="P395" s="17" t="s">
        <v>1650</v>
      </c>
      <c r="Q395" s="11" t="s">
        <v>1651</v>
      </c>
      <c r="R395" s="11"/>
      <c r="S395" s="11"/>
      <c r="T395" s="11"/>
      <c r="U395" s="11"/>
      <c r="V395" s="11"/>
      <c r="W395" s="11"/>
      <c r="X395" s="11"/>
      <c r="Y395" s="11"/>
      <c r="Z395" s="11" t="s">
        <v>82</v>
      </c>
      <c r="AA395" s="11"/>
      <c r="AB395" s="11"/>
      <c r="AC395" s="11"/>
      <c r="AD395" s="22">
        <f ca="1">IF(A395="","",TODAY())</f>
        <v>46211</v>
      </c>
    </row>
    <row r="396" customHeight="1" spans="1:30">
      <c r="A396" s="11" t="s">
        <v>1652</v>
      </c>
      <c r="B396" s="21">
        <v>2025</v>
      </c>
      <c r="C396" s="17" t="s">
        <v>1653</v>
      </c>
      <c r="D396" s="17" t="s">
        <v>31</v>
      </c>
      <c r="E396" s="18" t="s">
        <v>213</v>
      </c>
      <c r="F396" s="18" t="s">
        <v>1654</v>
      </c>
      <c r="G396" s="17" t="s">
        <v>1655</v>
      </c>
      <c r="H396" s="11" t="s">
        <v>31</v>
      </c>
      <c r="I396" s="11" t="s">
        <v>68</v>
      </c>
      <c r="J396" s="11" t="s">
        <v>4</v>
      </c>
      <c r="K396" s="11" t="s">
        <v>70</v>
      </c>
      <c r="L396" s="11" t="s">
        <v>219</v>
      </c>
      <c r="M396" s="11" t="s">
        <v>72</v>
      </c>
      <c r="N396" s="11" t="s">
        <v>1171</v>
      </c>
      <c r="O396" s="11"/>
      <c r="P396" s="11"/>
      <c r="Q396" s="11"/>
      <c r="R396" s="11"/>
      <c r="S396" s="11"/>
      <c r="T396" s="11"/>
      <c r="U396" s="11"/>
      <c r="V396" s="11"/>
      <c r="W396" s="11" t="s">
        <v>72</v>
      </c>
      <c r="X396" s="11"/>
      <c r="Y396" s="11"/>
      <c r="Z396" s="11" t="s">
        <v>82</v>
      </c>
      <c r="AA396" s="11"/>
      <c r="AB396" s="11"/>
      <c r="AC396" s="11"/>
      <c r="AD396" s="22">
        <f ca="1">IF(A396="","",TODAY())</f>
        <v>46211</v>
      </c>
    </row>
    <row r="397" customHeight="1" spans="1:30">
      <c r="A397" s="11" t="s">
        <v>1656</v>
      </c>
      <c r="B397" s="21">
        <v>2025</v>
      </c>
      <c r="C397" s="17" t="s">
        <v>1657</v>
      </c>
      <c r="D397" s="17" t="s">
        <v>3</v>
      </c>
      <c r="E397" s="18" t="s">
        <v>648</v>
      </c>
      <c r="F397" s="18" t="s">
        <v>1658</v>
      </c>
      <c r="G397" s="17" t="s">
        <v>1659</v>
      </c>
      <c r="H397" s="11" t="s">
        <v>3</v>
      </c>
      <c r="I397" s="11" t="s">
        <v>68</v>
      </c>
      <c r="J397" s="11" t="s">
        <v>651</v>
      </c>
      <c r="K397" s="11" t="str">
        <f>IF(J397="","",IF(OR(J397="金奖",J397="特等奖"),"顶级成果",IF(OR(J397="银奖",J397="一等奖",J397="创业之星"),"高等级成果",IF(OR(J397="铜奖",J397="二等奖"),"中等级成果",IF(OR(J397="三等奖",J397="优秀结项",J397="合格结项"),"一般成果",IF(OR(J397="国家级立项",J397="省级立项",J397="校级立项"),"立项成果","参与成果"))))))</f>
        <v>高等级成果</v>
      </c>
      <c r="L397" s="11" t="str">
        <f>IF(J397="","",IF(OR(J397="金奖",J397="银奖",J397="铜奖"),"金银铜体系",IF(OR(J397="特等奖",J397="一等奖",J397="二等奖",J397="三等奖"),"特一二三体系",IF(OR(J397="国家级立项",J397="省级立项",J397="校级立项"),"立项体系",IF(J397="创业之星","荣誉称号体系","其他")))))</f>
        <v>特一二三体系</v>
      </c>
      <c r="M397" s="11" t="str">
        <f>IF(J397="","",IF(OR(J397="入围奖",J397="优秀奖"),"是","是"))</f>
        <v>是</v>
      </c>
      <c r="N397" s="17" t="s">
        <v>1660</v>
      </c>
      <c r="O397" s="11"/>
      <c r="P397" s="17" t="s">
        <v>1661</v>
      </c>
      <c r="Q397" s="11" t="s">
        <v>1271</v>
      </c>
      <c r="R397" s="11"/>
      <c r="S397" s="11"/>
      <c r="T397" s="11"/>
      <c r="U397" s="11"/>
      <c r="V397" s="11"/>
      <c r="W397" s="11"/>
      <c r="X397" s="11"/>
      <c r="Y397" s="11"/>
      <c r="Z397" s="11" t="s">
        <v>82</v>
      </c>
      <c r="AA397" s="11"/>
      <c r="AB397" s="11"/>
      <c r="AC397" s="11"/>
      <c r="AD397" s="22">
        <f ca="1">IF(A397="","",TODAY())</f>
        <v>46211</v>
      </c>
    </row>
    <row r="398" customHeight="1" spans="1:30">
      <c r="A398" s="11" t="s">
        <v>1662</v>
      </c>
      <c r="B398" s="21">
        <v>2025</v>
      </c>
      <c r="C398" s="17" t="s">
        <v>1663</v>
      </c>
      <c r="D398" s="17" t="s">
        <v>3</v>
      </c>
      <c r="E398" s="18" t="s">
        <v>648</v>
      </c>
      <c r="F398" s="18" t="s">
        <v>1658</v>
      </c>
      <c r="G398" s="17" t="s">
        <v>1659</v>
      </c>
      <c r="H398" s="11" t="s">
        <v>3</v>
      </c>
      <c r="I398" s="11" t="s">
        <v>68</v>
      </c>
      <c r="J398" s="11" t="s">
        <v>651</v>
      </c>
      <c r="K398" s="11" t="str">
        <f>IF(J398="","",IF(OR(J398="金奖",J398="特等奖"),"顶级成果",IF(OR(J398="银奖",J398="一等奖",J398="创业之星"),"高等级成果",IF(OR(J398="铜奖",J398="二等奖"),"中等级成果",IF(OR(J398="三等奖",J398="优秀结项",J398="合格结项"),"一般成果",IF(OR(J398="国家级立项",J398="省级立项",J398="校级立项"),"立项成果","参与成果"))))))</f>
        <v>高等级成果</v>
      </c>
      <c r="L398" s="11" t="str">
        <f>IF(J398="","",IF(OR(J398="金奖",J398="银奖",J398="铜奖"),"金银铜体系",IF(OR(J398="特等奖",J398="一等奖",J398="二等奖",J398="三等奖"),"特一二三体系",IF(OR(J398="国家级立项",J398="省级立项",J398="校级立项"),"立项体系",IF(J398="创业之星","荣誉称号体系","其他")))))</f>
        <v>特一二三体系</v>
      </c>
      <c r="M398" s="11" t="str">
        <f>IF(J398="","",IF(OR(J398="入围奖",J398="优秀奖"),"是","是"))</f>
        <v>是</v>
      </c>
      <c r="N398" s="17" t="s">
        <v>1664</v>
      </c>
      <c r="O398" s="11"/>
      <c r="P398" s="17" t="s">
        <v>1665</v>
      </c>
      <c r="Q398" s="11" t="s">
        <v>965</v>
      </c>
      <c r="R398" s="11"/>
      <c r="S398" s="11"/>
      <c r="T398" s="11"/>
      <c r="U398" s="11"/>
      <c r="V398" s="11"/>
      <c r="W398" s="11"/>
      <c r="X398" s="11"/>
      <c r="Y398" s="11"/>
      <c r="Z398" s="11" t="s">
        <v>82</v>
      </c>
      <c r="AA398" s="11"/>
      <c r="AB398" s="11"/>
      <c r="AC398" s="11"/>
      <c r="AD398" s="22">
        <f ca="1">IF(A398="","",TODAY())</f>
        <v>46211</v>
      </c>
    </row>
    <row r="399" customHeight="1" spans="1:30">
      <c r="A399" s="11" t="s">
        <v>1666</v>
      </c>
      <c r="B399" s="21">
        <v>2025</v>
      </c>
      <c r="C399" s="17" t="s">
        <v>1667</v>
      </c>
      <c r="D399" s="17" t="s">
        <v>3</v>
      </c>
      <c r="E399" s="18" t="s">
        <v>648</v>
      </c>
      <c r="F399" s="18" t="s">
        <v>1658</v>
      </c>
      <c r="G399" s="17" t="s">
        <v>1659</v>
      </c>
      <c r="H399" s="11" t="s">
        <v>3</v>
      </c>
      <c r="I399" s="11" t="s">
        <v>68</v>
      </c>
      <c r="J399" s="11" t="s">
        <v>651</v>
      </c>
      <c r="K399" s="11" t="str">
        <f>IF(J399="","",IF(OR(J399="金奖",J399="特等奖"),"顶级成果",IF(OR(J399="银奖",J399="一等奖",J399="创业之星"),"高等级成果",IF(OR(J399="铜奖",J399="二等奖"),"中等级成果",IF(OR(J399="三等奖",J399="优秀结项",J399="合格结项"),"一般成果",IF(OR(J399="国家级立项",J399="省级立项",J399="校级立项"),"立项成果","参与成果"))))))</f>
        <v>高等级成果</v>
      </c>
      <c r="L399" s="11" t="str">
        <f>IF(J399="","",IF(OR(J399="金奖",J399="银奖",J399="铜奖"),"金银铜体系",IF(OR(J399="特等奖",J399="一等奖",J399="二等奖",J399="三等奖"),"特一二三体系",IF(OR(J399="国家级立项",J399="省级立项",J399="校级立项"),"立项体系",IF(J399="创业之星","荣誉称号体系","其他")))))</f>
        <v>特一二三体系</v>
      </c>
      <c r="M399" s="11" t="str">
        <f>IF(J399="","",IF(OR(J399="入围奖",J399="优秀奖"),"是","是"))</f>
        <v>是</v>
      </c>
      <c r="N399" s="17" t="s">
        <v>1668</v>
      </c>
      <c r="O399" s="11"/>
      <c r="P399" s="17" t="s">
        <v>1669</v>
      </c>
      <c r="Q399" s="11" t="s">
        <v>1670</v>
      </c>
      <c r="R399" s="11"/>
      <c r="S399" s="11"/>
      <c r="T399" s="11"/>
      <c r="U399" s="11"/>
      <c r="V399" s="11"/>
      <c r="W399" s="11"/>
      <c r="X399" s="11"/>
      <c r="Y399" s="11"/>
      <c r="Z399" s="11" t="s">
        <v>82</v>
      </c>
      <c r="AA399" s="11"/>
      <c r="AB399" s="11"/>
      <c r="AC399" s="11"/>
      <c r="AD399" s="22">
        <f ca="1">IF(A399="","",TODAY())</f>
        <v>46211</v>
      </c>
    </row>
    <row r="400" customHeight="1" spans="1:30">
      <c r="A400" s="11" t="s">
        <v>1671</v>
      </c>
      <c r="B400" s="21">
        <v>2025</v>
      </c>
      <c r="C400" s="17" t="s">
        <v>1672</v>
      </c>
      <c r="D400" s="17" t="s">
        <v>3</v>
      </c>
      <c r="E400" s="18" t="s">
        <v>648</v>
      </c>
      <c r="F400" s="18" t="s">
        <v>1658</v>
      </c>
      <c r="G400" s="17" t="s">
        <v>1659</v>
      </c>
      <c r="H400" s="11" t="s">
        <v>3</v>
      </c>
      <c r="I400" s="11" t="s">
        <v>68</v>
      </c>
      <c r="J400" s="11" t="s">
        <v>90</v>
      </c>
      <c r="K400" s="11" t="str">
        <f>IF(J400="","",IF(OR(J400="金奖",J400="特等奖"),"顶级成果",IF(OR(J400="银奖",J400="一等奖",J400="创业之星"),"高等级成果",IF(OR(J400="铜奖",J400="二等奖"),"中等级成果",IF(OR(J400="三等奖",J400="优秀结项",J400="合格结项"),"一般成果",IF(OR(J400="国家级立项",J400="省级立项",J400="校级立项"),"立项成果","参与成果"))))))</f>
        <v>中等级成果</v>
      </c>
      <c r="L400" s="11" t="str">
        <f>IF(J400="","",IF(OR(J400="金奖",J400="银奖",J400="铜奖"),"金银铜体系",IF(OR(J400="特等奖",J400="一等奖",J400="二等奖",J400="三等奖"),"特一二三体系",IF(OR(J400="国家级立项",J400="省级立项",J400="校级立项"),"立项体系",IF(J400="创业之星","荣誉称号体系","其他")))))</f>
        <v>特一二三体系</v>
      </c>
      <c r="M400" s="11" t="str">
        <f>IF(J400="","",IF(OR(J400="入围奖",J400="优秀奖"),"是","是"))</f>
        <v>是</v>
      </c>
      <c r="N400" s="17" t="s">
        <v>1673</v>
      </c>
      <c r="O400" s="11"/>
      <c r="P400" s="17" t="s">
        <v>1674</v>
      </c>
      <c r="Q400" s="11" t="s">
        <v>1675</v>
      </c>
      <c r="R400" s="11"/>
      <c r="S400" s="11"/>
      <c r="T400" s="11"/>
      <c r="U400" s="11"/>
      <c r="V400" s="11"/>
      <c r="W400" s="11"/>
      <c r="X400" s="11"/>
      <c r="Y400" s="11"/>
      <c r="Z400" s="11" t="s">
        <v>82</v>
      </c>
      <c r="AA400" s="11"/>
      <c r="AB400" s="11"/>
      <c r="AC400" s="11"/>
      <c r="AD400" s="22">
        <f ca="1">IF(A400="","",TODAY())</f>
        <v>46211</v>
      </c>
    </row>
    <row r="401" customHeight="1" spans="1:30">
      <c r="A401" s="11" t="s">
        <v>1676</v>
      </c>
      <c r="B401" s="21">
        <v>2025</v>
      </c>
      <c r="C401" s="17" t="s">
        <v>1677</v>
      </c>
      <c r="D401" s="17" t="s">
        <v>3</v>
      </c>
      <c r="E401" s="18" t="s">
        <v>648</v>
      </c>
      <c r="F401" s="18" t="s">
        <v>1658</v>
      </c>
      <c r="G401" s="17" t="s">
        <v>1659</v>
      </c>
      <c r="H401" s="11" t="s">
        <v>3</v>
      </c>
      <c r="I401" s="11" t="s">
        <v>68</v>
      </c>
      <c r="J401" s="11" t="s">
        <v>90</v>
      </c>
      <c r="K401" s="11" t="str">
        <f>IF(J401="","",IF(OR(J401="金奖",J401="特等奖"),"顶级成果",IF(OR(J401="银奖",J401="一等奖",J401="创业之星"),"高等级成果",IF(OR(J401="铜奖",J401="二等奖"),"中等级成果",IF(OR(J401="三等奖",J401="优秀结项",J401="合格结项"),"一般成果",IF(OR(J401="国家级立项",J401="省级立项",J401="校级立项"),"立项成果","参与成果"))))))</f>
        <v>中等级成果</v>
      </c>
      <c r="L401" s="11" t="str">
        <f>IF(J401="","",IF(OR(J401="金奖",J401="银奖",J401="铜奖"),"金银铜体系",IF(OR(J401="特等奖",J401="一等奖",J401="二等奖",J401="三等奖"),"特一二三体系",IF(OR(J401="国家级立项",J401="省级立项",J401="校级立项"),"立项体系",IF(J401="创业之星","荣誉称号体系","其他")))))</f>
        <v>特一二三体系</v>
      </c>
      <c r="M401" s="11" t="str">
        <f>IF(J401="","",IF(OR(J401="入围奖",J401="优秀奖"),"是","是"))</f>
        <v>是</v>
      </c>
      <c r="N401" s="17" t="s">
        <v>1678</v>
      </c>
      <c r="O401" s="11"/>
      <c r="P401" s="17" t="s">
        <v>1679</v>
      </c>
      <c r="Q401" s="11" t="s">
        <v>1680</v>
      </c>
      <c r="R401" s="11"/>
      <c r="S401" s="11"/>
      <c r="T401" s="11"/>
      <c r="U401" s="11"/>
      <c r="V401" s="11"/>
      <c r="W401" s="11"/>
      <c r="X401" s="11"/>
      <c r="Y401" s="11"/>
      <c r="Z401" s="11" t="s">
        <v>82</v>
      </c>
      <c r="AA401" s="11"/>
      <c r="AB401" s="11"/>
      <c r="AC401" s="11"/>
      <c r="AD401" s="22">
        <f ca="1">IF(A401="","",TODAY())</f>
        <v>46211</v>
      </c>
    </row>
    <row r="402" customHeight="1" spans="1:30">
      <c r="A402" s="11" t="s">
        <v>1681</v>
      </c>
      <c r="B402" s="21">
        <v>2025</v>
      </c>
      <c r="C402" s="17" t="s">
        <v>1682</v>
      </c>
      <c r="D402" s="17" t="s">
        <v>3</v>
      </c>
      <c r="E402" s="18" t="s">
        <v>648</v>
      </c>
      <c r="F402" s="18" t="s">
        <v>1658</v>
      </c>
      <c r="G402" s="17" t="s">
        <v>1659</v>
      </c>
      <c r="H402" s="11" t="s">
        <v>3</v>
      </c>
      <c r="I402" s="11" t="s">
        <v>68</v>
      </c>
      <c r="J402" s="11" t="s">
        <v>90</v>
      </c>
      <c r="K402" s="11" t="str">
        <f>IF(J402="","",IF(OR(J402="金奖",J402="特等奖"),"顶级成果",IF(OR(J402="银奖",J402="一等奖",J402="创业之星"),"高等级成果",IF(OR(J402="铜奖",J402="二等奖"),"中等级成果",IF(OR(J402="三等奖",J402="优秀结项",J402="合格结项"),"一般成果",IF(OR(J402="国家级立项",J402="省级立项",J402="校级立项"),"立项成果","参与成果"))))))</f>
        <v>中等级成果</v>
      </c>
      <c r="L402" s="11" t="str">
        <f>IF(J402="","",IF(OR(J402="金奖",J402="银奖",J402="铜奖"),"金银铜体系",IF(OR(J402="特等奖",J402="一等奖",J402="二等奖",J402="三等奖"),"特一二三体系",IF(OR(J402="国家级立项",J402="省级立项",J402="校级立项"),"立项体系",IF(J402="创业之星","荣誉称号体系","其他")))))</f>
        <v>特一二三体系</v>
      </c>
      <c r="M402" s="11" t="str">
        <f>IF(J402="","",IF(OR(J402="入围奖",J402="优秀奖"),"是","是"))</f>
        <v>是</v>
      </c>
      <c r="N402" s="17" t="s">
        <v>1683</v>
      </c>
      <c r="O402" s="11"/>
      <c r="P402" s="17" t="s">
        <v>1684</v>
      </c>
      <c r="Q402" s="11" t="s">
        <v>1266</v>
      </c>
      <c r="R402" s="11"/>
      <c r="S402" s="11"/>
      <c r="T402" s="11"/>
      <c r="U402" s="11"/>
      <c r="V402" s="11"/>
      <c r="W402" s="11"/>
      <c r="X402" s="11"/>
      <c r="Y402" s="11"/>
      <c r="Z402" s="11" t="s">
        <v>82</v>
      </c>
      <c r="AA402" s="11"/>
      <c r="AB402" s="11"/>
      <c r="AC402" s="11"/>
      <c r="AD402" s="22">
        <f ca="1">IF(A402="","",TODAY())</f>
        <v>46211</v>
      </c>
    </row>
    <row r="403" customHeight="1" spans="1:30">
      <c r="A403" s="11" t="s">
        <v>1685</v>
      </c>
      <c r="B403" s="21">
        <v>2025</v>
      </c>
      <c r="C403" s="17" t="s">
        <v>1686</v>
      </c>
      <c r="D403" s="17" t="s">
        <v>3</v>
      </c>
      <c r="E403" s="18" t="s">
        <v>648</v>
      </c>
      <c r="F403" s="18" t="s">
        <v>1658</v>
      </c>
      <c r="G403" s="17" t="s">
        <v>1659</v>
      </c>
      <c r="H403" s="11" t="s">
        <v>3</v>
      </c>
      <c r="I403" s="11" t="s">
        <v>68</v>
      </c>
      <c r="J403" s="11" t="s">
        <v>90</v>
      </c>
      <c r="K403" s="11" t="str">
        <f>IF(J403="","",IF(OR(J403="金奖",J403="特等奖"),"顶级成果",IF(OR(J403="银奖",J403="一等奖",J403="创业之星"),"高等级成果",IF(OR(J403="铜奖",J403="二等奖"),"中等级成果",IF(OR(J403="三等奖",J403="优秀结项",J403="合格结项"),"一般成果",IF(OR(J403="国家级立项",J403="省级立项",J403="校级立项"),"立项成果","参与成果"))))))</f>
        <v>中等级成果</v>
      </c>
      <c r="L403" s="11" t="str">
        <f>IF(J403="","",IF(OR(J403="金奖",J403="银奖",J403="铜奖"),"金银铜体系",IF(OR(J403="特等奖",J403="一等奖",J403="二等奖",J403="三等奖"),"特一二三体系",IF(OR(J403="国家级立项",J403="省级立项",J403="校级立项"),"立项体系",IF(J403="创业之星","荣誉称号体系","其他")))))</f>
        <v>特一二三体系</v>
      </c>
      <c r="M403" s="11" t="str">
        <f>IF(J403="","",IF(OR(J403="入围奖",J403="优秀奖"),"是","是"))</f>
        <v>是</v>
      </c>
      <c r="N403" s="17" t="s">
        <v>1687</v>
      </c>
      <c r="O403" s="11"/>
      <c r="P403" s="17" t="s">
        <v>1688</v>
      </c>
      <c r="Q403" s="11" t="s">
        <v>653</v>
      </c>
      <c r="R403" s="11"/>
      <c r="S403" s="11"/>
      <c r="T403" s="11"/>
      <c r="U403" s="11"/>
      <c r="V403" s="11"/>
      <c r="W403" s="11"/>
      <c r="X403" s="11"/>
      <c r="Y403" s="11"/>
      <c r="Z403" s="11" t="s">
        <v>82</v>
      </c>
      <c r="AA403" s="11"/>
      <c r="AB403" s="11"/>
      <c r="AC403" s="11"/>
      <c r="AD403" s="22">
        <f ca="1">IF(A403="","",TODAY())</f>
        <v>46211</v>
      </c>
    </row>
    <row r="404" customHeight="1" spans="1:30">
      <c r="A404" s="11" t="s">
        <v>1689</v>
      </c>
      <c r="B404" s="21">
        <v>2025</v>
      </c>
      <c r="C404" s="17" t="s">
        <v>1690</v>
      </c>
      <c r="D404" s="17" t="s">
        <v>3</v>
      </c>
      <c r="E404" s="18" t="s">
        <v>648</v>
      </c>
      <c r="F404" s="18" t="s">
        <v>1658</v>
      </c>
      <c r="G404" s="17" t="s">
        <v>1659</v>
      </c>
      <c r="H404" s="11" t="s">
        <v>3</v>
      </c>
      <c r="I404" s="11" t="s">
        <v>68</v>
      </c>
      <c r="J404" s="11" t="s">
        <v>90</v>
      </c>
      <c r="K404" s="11" t="str">
        <f>IF(J404="","",IF(OR(J404="金奖",J404="特等奖"),"顶级成果",IF(OR(J404="银奖",J404="一等奖",J404="创业之星"),"高等级成果",IF(OR(J404="铜奖",J404="二等奖"),"中等级成果",IF(OR(J404="三等奖",J404="优秀结项",J404="合格结项"),"一般成果",IF(OR(J404="国家级立项",J404="省级立项",J404="校级立项"),"立项成果","参与成果"))))))</f>
        <v>中等级成果</v>
      </c>
      <c r="L404" s="11" t="str">
        <f>IF(J404="","",IF(OR(J404="金奖",J404="银奖",J404="铜奖"),"金银铜体系",IF(OR(J404="特等奖",J404="一等奖",J404="二等奖",J404="三等奖"),"特一二三体系",IF(OR(J404="国家级立项",J404="省级立项",J404="校级立项"),"立项体系",IF(J404="创业之星","荣誉称号体系","其他")))))</f>
        <v>特一二三体系</v>
      </c>
      <c r="M404" s="11" t="str">
        <f>IF(J404="","",IF(OR(J404="入围奖",J404="优秀奖"),"是","是"))</f>
        <v>是</v>
      </c>
      <c r="N404" s="17" t="s">
        <v>1691</v>
      </c>
      <c r="O404" s="11"/>
      <c r="P404" s="17" t="s">
        <v>1692</v>
      </c>
      <c r="Q404" s="11" t="s">
        <v>1693</v>
      </c>
      <c r="R404" s="11"/>
      <c r="S404" s="11"/>
      <c r="T404" s="11"/>
      <c r="U404" s="11"/>
      <c r="V404" s="11"/>
      <c r="W404" s="11"/>
      <c r="X404" s="11"/>
      <c r="Y404" s="11"/>
      <c r="Z404" s="11" t="s">
        <v>82</v>
      </c>
      <c r="AA404" s="11"/>
      <c r="AB404" s="11"/>
      <c r="AC404" s="11"/>
      <c r="AD404" s="22">
        <f ca="1">IF(A404="","",TODAY())</f>
        <v>46211</v>
      </c>
    </row>
    <row r="405" customHeight="1" spans="1:30">
      <c r="A405" s="11" t="s">
        <v>1694</v>
      </c>
      <c r="B405" s="21">
        <v>2025</v>
      </c>
      <c r="C405" s="17" t="s">
        <v>1695</v>
      </c>
      <c r="D405" s="17" t="s">
        <v>3</v>
      </c>
      <c r="E405" s="18" t="s">
        <v>648</v>
      </c>
      <c r="F405" s="18" t="s">
        <v>1658</v>
      </c>
      <c r="G405" s="17" t="s">
        <v>1659</v>
      </c>
      <c r="H405" s="11" t="s">
        <v>3</v>
      </c>
      <c r="I405" s="11" t="s">
        <v>68</v>
      </c>
      <c r="J405" s="11" t="s">
        <v>90</v>
      </c>
      <c r="K405" s="11" t="str">
        <f>IF(J405="","",IF(OR(J405="金奖",J405="特等奖"),"顶级成果",IF(OR(J405="银奖",J405="一等奖",J405="创业之星"),"高等级成果",IF(OR(J405="铜奖",J405="二等奖"),"中等级成果",IF(OR(J405="三等奖",J405="优秀结项",J405="合格结项"),"一般成果",IF(OR(J405="国家级立项",J405="省级立项",J405="校级立项"),"立项成果","参与成果"))))))</f>
        <v>中等级成果</v>
      </c>
      <c r="L405" s="11" t="str">
        <f>IF(J405="","",IF(OR(J405="金奖",J405="银奖",J405="铜奖"),"金银铜体系",IF(OR(J405="特等奖",J405="一等奖",J405="二等奖",J405="三等奖"),"特一二三体系",IF(OR(J405="国家级立项",J405="省级立项",J405="校级立项"),"立项体系",IF(J405="创业之星","荣誉称号体系","其他")))))</f>
        <v>特一二三体系</v>
      </c>
      <c r="M405" s="11" t="str">
        <f>IF(J405="","",IF(OR(J405="入围奖",J405="优秀奖"),"是","是"))</f>
        <v>是</v>
      </c>
      <c r="N405" s="17" t="s">
        <v>1436</v>
      </c>
      <c r="O405" s="11"/>
      <c r="P405" s="17" t="s">
        <v>1696</v>
      </c>
      <c r="Q405" s="11" t="s">
        <v>672</v>
      </c>
      <c r="R405" s="11"/>
      <c r="S405" s="11"/>
      <c r="T405" s="11"/>
      <c r="U405" s="11"/>
      <c r="V405" s="11"/>
      <c r="W405" s="11"/>
      <c r="X405" s="11"/>
      <c r="Y405" s="11"/>
      <c r="Z405" s="11" t="s">
        <v>82</v>
      </c>
      <c r="AA405" s="11"/>
      <c r="AB405" s="11"/>
      <c r="AC405" s="11"/>
      <c r="AD405" s="22">
        <f ca="1">IF(A405="","",TODAY())</f>
        <v>46211</v>
      </c>
    </row>
    <row r="406" customHeight="1" spans="1:30">
      <c r="A406" s="11" t="s">
        <v>1697</v>
      </c>
      <c r="B406" s="21">
        <v>2025</v>
      </c>
      <c r="C406" s="17" t="s">
        <v>1698</v>
      </c>
      <c r="D406" s="17" t="s">
        <v>3</v>
      </c>
      <c r="E406" s="18" t="s">
        <v>648</v>
      </c>
      <c r="F406" s="18" t="s">
        <v>1658</v>
      </c>
      <c r="G406" s="17" t="s">
        <v>1659</v>
      </c>
      <c r="H406" s="11" t="s">
        <v>3</v>
      </c>
      <c r="I406" s="11" t="s">
        <v>68</v>
      </c>
      <c r="J406" s="11" t="s">
        <v>90</v>
      </c>
      <c r="K406" s="11" t="str">
        <f>IF(J406="","",IF(OR(J406="金奖",J406="特等奖"),"顶级成果",IF(OR(J406="银奖",J406="一等奖",J406="创业之星"),"高等级成果",IF(OR(J406="铜奖",J406="二等奖"),"中等级成果",IF(OR(J406="三等奖",J406="优秀结项",J406="合格结项"),"一般成果",IF(OR(J406="国家级立项",J406="省级立项",J406="校级立项"),"立项成果","参与成果"))))))</f>
        <v>中等级成果</v>
      </c>
      <c r="L406" s="11" t="str">
        <f>IF(J406="","",IF(OR(J406="金奖",J406="银奖",J406="铜奖"),"金银铜体系",IF(OR(J406="特等奖",J406="一等奖",J406="二等奖",J406="三等奖"),"特一二三体系",IF(OR(J406="国家级立项",J406="省级立项",J406="校级立项"),"立项体系",IF(J406="创业之星","荣誉称号体系","其他")))))</f>
        <v>特一二三体系</v>
      </c>
      <c r="M406" s="11" t="str">
        <f>IF(J406="","",IF(OR(J406="入围奖",J406="优秀奖"),"是","是"))</f>
        <v>是</v>
      </c>
      <c r="N406" s="17" t="s">
        <v>1699</v>
      </c>
      <c r="O406" s="11"/>
      <c r="P406" s="17" t="s">
        <v>1700</v>
      </c>
      <c r="Q406" s="11" t="s">
        <v>1266</v>
      </c>
      <c r="R406" s="11"/>
      <c r="S406" s="11"/>
      <c r="T406" s="11"/>
      <c r="U406" s="11"/>
      <c r="V406" s="11"/>
      <c r="W406" s="11"/>
      <c r="X406" s="11"/>
      <c r="Y406" s="11"/>
      <c r="Z406" s="11" t="s">
        <v>82</v>
      </c>
      <c r="AA406" s="11"/>
      <c r="AB406" s="11"/>
      <c r="AC406" s="11"/>
      <c r="AD406" s="22">
        <f ca="1">IF(A406="","",TODAY())</f>
        <v>46211</v>
      </c>
    </row>
    <row r="407" customHeight="1" spans="1:30">
      <c r="A407" s="11" t="s">
        <v>1701</v>
      </c>
      <c r="B407" s="21">
        <v>2025</v>
      </c>
      <c r="C407" s="17" t="s">
        <v>1702</v>
      </c>
      <c r="D407" s="17" t="s">
        <v>3</v>
      </c>
      <c r="E407" s="18" t="s">
        <v>648</v>
      </c>
      <c r="F407" s="18" t="s">
        <v>1658</v>
      </c>
      <c r="G407" s="17" t="s">
        <v>1659</v>
      </c>
      <c r="H407" s="11" t="s">
        <v>3</v>
      </c>
      <c r="I407" s="11" t="s">
        <v>68</v>
      </c>
      <c r="J407" s="11" t="s">
        <v>90</v>
      </c>
      <c r="K407" s="11" t="str">
        <f>IF(J407="","",IF(OR(J407="金奖",J407="特等奖"),"顶级成果",IF(OR(J407="银奖",J407="一等奖",J407="创业之星"),"高等级成果",IF(OR(J407="铜奖",J407="二等奖"),"中等级成果",IF(OR(J407="三等奖",J407="优秀结项",J407="合格结项"),"一般成果",IF(OR(J407="国家级立项",J407="省级立项",J407="校级立项"),"立项成果","参与成果"))))))</f>
        <v>中等级成果</v>
      </c>
      <c r="L407" s="11" t="str">
        <f>IF(J407="","",IF(OR(J407="金奖",J407="银奖",J407="铜奖"),"金银铜体系",IF(OR(J407="特等奖",J407="一等奖",J407="二等奖",J407="三等奖"),"特一二三体系",IF(OR(J407="国家级立项",J407="省级立项",J407="校级立项"),"立项体系",IF(J407="创业之星","荣誉称号体系","其他")))))</f>
        <v>特一二三体系</v>
      </c>
      <c r="M407" s="11" t="str">
        <f>IF(J407="","",IF(OR(J407="入围奖",J407="优秀奖"),"是","是"))</f>
        <v>是</v>
      </c>
      <c r="N407" s="17" t="s">
        <v>1703</v>
      </c>
      <c r="O407" s="11"/>
      <c r="P407" s="17" t="s">
        <v>1704</v>
      </c>
      <c r="Q407" s="11" t="s">
        <v>181</v>
      </c>
      <c r="R407" s="11"/>
      <c r="S407" s="11"/>
      <c r="T407" s="11"/>
      <c r="U407" s="11"/>
      <c r="V407" s="11"/>
      <c r="W407" s="11"/>
      <c r="X407" s="11"/>
      <c r="Y407" s="11"/>
      <c r="Z407" s="11" t="s">
        <v>82</v>
      </c>
      <c r="AA407" s="11"/>
      <c r="AB407" s="11"/>
      <c r="AC407" s="11"/>
      <c r="AD407" s="22">
        <f ca="1">IF(A407="","",TODAY())</f>
        <v>46211</v>
      </c>
    </row>
    <row r="408" customHeight="1" spans="1:30">
      <c r="A408" s="11" t="s">
        <v>1705</v>
      </c>
      <c r="B408" s="21">
        <v>2025</v>
      </c>
      <c r="C408" s="17" t="s">
        <v>1706</v>
      </c>
      <c r="D408" s="17" t="s">
        <v>3</v>
      </c>
      <c r="E408" s="18" t="s">
        <v>648</v>
      </c>
      <c r="F408" s="18" t="s">
        <v>1658</v>
      </c>
      <c r="G408" s="17" t="s">
        <v>1659</v>
      </c>
      <c r="H408" s="11" t="s">
        <v>3</v>
      </c>
      <c r="I408" s="11" t="s">
        <v>68</v>
      </c>
      <c r="J408" s="11" t="s">
        <v>90</v>
      </c>
      <c r="K408" s="11" t="str">
        <f>IF(J408="","",IF(OR(J408="金奖",J408="特等奖"),"顶级成果",IF(OR(J408="银奖",J408="一等奖",J408="创业之星"),"高等级成果",IF(OR(J408="铜奖",J408="二等奖"),"中等级成果",IF(OR(J408="三等奖",J408="优秀结项",J408="合格结项"),"一般成果",IF(OR(J408="国家级立项",J408="省级立项",J408="校级立项"),"立项成果","参与成果"))))))</f>
        <v>中等级成果</v>
      </c>
      <c r="L408" s="11" t="str">
        <f>IF(J408="","",IF(OR(J408="金奖",J408="银奖",J408="铜奖"),"金银铜体系",IF(OR(J408="特等奖",J408="一等奖",J408="二等奖",J408="三等奖"),"特一二三体系",IF(OR(J408="国家级立项",J408="省级立项",J408="校级立项"),"立项体系",IF(J408="创业之星","荣誉称号体系","其他")))))</f>
        <v>特一二三体系</v>
      </c>
      <c r="M408" s="11" t="str">
        <f>IF(J408="","",IF(OR(J408="入围奖",J408="优秀奖"),"是","是"))</f>
        <v>是</v>
      </c>
      <c r="N408" s="17" t="s">
        <v>1707</v>
      </c>
      <c r="O408" s="11"/>
      <c r="P408" s="17" t="s">
        <v>1708</v>
      </c>
      <c r="Q408" s="11" t="s">
        <v>1709</v>
      </c>
      <c r="R408" s="11"/>
      <c r="S408" s="11"/>
      <c r="T408" s="11"/>
      <c r="U408" s="11"/>
      <c r="V408" s="11"/>
      <c r="W408" s="11"/>
      <c r="X408" s="11"/>
      <c r="Y408" s="11"/>
      <c r="Z408" s="11" t="s">
        <v>82</v>
      </c>
      <c r="AA408" s="11"/>
      <c r="AB408" s="11"/>
      <c r="AC408" s="11"/>
      <c r="AD408" s="22">
        <f ca="1">IF(A408="","",TODAY())</f>
        <v>46211</v>
      </c>
    </row>
    <row r="409" customHeight="1" spans="1:30">
      <c r="A409" s="11" t="s">
        <v>1710</v>
      </c>
      <c r="B409" s="21">
        <v>2025</v>
      </c>
      <c r="C409" s="17" t="s">
        <v>1711</v>
      </c>
      <c r="D409" s="17" t="s">
        <v>3</v>
      </c>
      <c r="E409" s="18" t="s">
        <v>648</v>
      </c>
      <c r="F409" s="18" t="s">
        <v>1658</v>
      </c>
      <c r="G409" s="17" t="s">
        <v>1659</v>
      </c>
      <c r="H409" s="11" t="s">
        <v>3</v>
      </c>
      <c r="I409" s="11" t="s">
        <v>68</v>
      </c>
      <c r="J409" s="11" t="s">
        <v>69</v>
      </c>
      <c r="K409" s="11" t="str">
        <f>IF(J409="","",IF(OR(J409="金奖",J409="特等奖"),"顶级成果",IF(OR(J409="银奖",J409="一等奖",J409="创业之星"),"高等级成果",IF(OR(J409="铜奖",J409="二等奖"),"中等级成果",IF(OR(J409="三等奖",J409="优秀结项",J409="合格结项"),"一般成果",IF(OR(J409="国家级立项",J409="省级立项",J409="校级立项"),"立项成果","参与成果"))))))</f>
        <v>一般成果</v>
      </c>
      <c r="L409" s="11" t="str">
        <f>IF(J409="","",IF(OR(J409="金奖",J409="银奖",J409="铜奖"),"金银铜体系",IF(OR(J409="特等奖",J409="一等奖",J409="二等奖",J409="三等奖"),"特一二三体系",IF(OR(J409="国家级立项",J409="省级立项",J409="校级立项"),"立项体系",IF(J409="创业之星","荣誉称号体系","其他")))))</f>
        <v>特一二三体系</v>
      </c>
      <c r="M409" s="11" t="str">
        <f>IF(J409="","",IF(OR(J409="入围奖",J409="优秀奖"),"是","是"))</f>
        <v>是</v>
      </c>
      <c r="N409" s="17" t="s">
        <v>1712</v>
      </c>
      <c r="O409" s="11"/>
      <c r="P409" s="17" t="s">
        <v>1713</v>
      </c>
      <c r="Q409" s="11" t="s">
        <v>965</v>
      </c>
      <c r="R409" s="11"/>
      <c r="S409" s="11"/>
      <c r="T409" s="11"/>
      <c r="U409" s="11"/>
      <c r="V409" s="11"/>
      <c r="W409" s="11"/>
      <c r="X409" s="11"/>
      <c r="Y409" s="11"/>
      <c r="Z409" s="11" t="s">
        <v>82</v>
      </c>
      <c r="AA409" s="11"/>
      <c r="AB409" s="11"/>
      <c r="AC409" s="11"/>
      <c r="AD409" s="22">
        <f ca="1">IF(A409="","",TODAY())</f>
        <v>46211</v>
      </c>
    </row>
    <row r="410" customHeight="1" spans="1:30">
      <c r="A410" s="11" t="s">
        <v>1714</v>
      </c>
      <c r="B410" s="21">
        <v>2025</v>
      </c>
      <c r="C410" s="17" t="s">
        <v>1715</v>
      </c>
      <c r="D410" s="17" t="s">
        <v>3</v>
      </c>
      <c r="E410" s="18" t="s">
        <v>348</v>
      </c>
      <c r="F410" s="18" t="s">
        <v>1716</v>
      </c>
      <c r="G410" s="11" t="s">
        <v>1717</v>
      </c>
      <c r="H410" s="11" t="s">
        <v>3</v>
      </c>
      <c r="I410" s="11" t="s">
        <v>68</v>
      </c>
      <c r="J410" s="11" t="s">
        <v>651</v>
      </c>
      <c r="K410" s="11" t="str">
        <f>IF(J410="","",IF(OR(J410="金奖",J410="特等奖"),"顶级成果",IF(OR(J410="银奖",J410="一等奖",J410="创业之星"),"高等级成果",IF(OR(J410="铜奖",J410="二等奖"),"中等级成果",IF(OR(J410="三等奖",J410="优秀结项",J410="合格结项"),"一般成果",IF(OR(J410="国家级立项",J410="省级立项",J410="校级立项"),"立项成果","参与成果"))))))</f>
        <v>高等级成果</v>
      </c>
      <c r="L410" s="11" t="str">
        <f>IF(J410="","",IF(OR(J410="金奖",J410="银奖",J410="铜奖"),"金银铜体系",IF(OR(J410="特等奖",J410="一等奖",J410="二等奖",J410="三等奖"),"特一二三体系",IF(OR(J410="国家级立项",J410="省级立项",J410="校级立项"),"立项体系",IF(J410="创业之星","荣誉称号体系","其他")))))</f>
        <v>特一二三体系</v>
      </c>
      <c r="M410" s="11" t="str">
        <f>IF(J410="","",IF(OR(J410="入围奖",J410="优秀奖"),"是","是"))</f>
        <v>是</v>
      </c>
      <c r="N410" s="17" t="s">
        <v>1718</v>
      </c>
      <c r="O410" s="11"/>
      <c r="P410" s="17" t="s">
        <v>1719</v>
      </c>
      <c r="Q410" s="11" t="s">
        <v>979</v>
      </c>
      <c r="R410" s="11"/>
      <c r="S410" s="11"/>
      <c r="T410" s="11"/>
      <c r="U410" s="11"/>
      <c r="V410" s="11"/>
      <c r="W410" s="11"/>
      <c r="X410" s="11"/>
      <c r="Y410" s="11"/>
      <c r="Z410" s="11" t="s">
        <v>82</v>
      </c>
      <c r="AA410" s="11"/>
      <c r="AB410" s="11"/>
      <c r="AC410" s="11"/>
      <c r="AD410" s="22">
        <f ca="1">IF(A410="","",TODAY())</f>
        <v>46211</v>
      </c>
    </row>
    <row r="411" customHeight="1" spans="1:30">
      <c r="A411" s="11" t="s">
        <v>1720</v>
      </c>
      <c r="B411" s="21">
        <v>2025</v>
      </c>
      <c r="C411" s="17" t="s">
        <v>1721</v>
      </c>
      <c r="D411" s="17" t="s">
        <v>3</v>
      </c>
      <c r="E411" s="18" t="s">
        <v>348</v>
      </c>
      <c r="F411" s="18" t="s">
        <v>1716</v>
      </c>
      <c r="G411" s="17" t="s">
        <v>1722</v>
      </c>
      <c r="H411" s="11" t="s">
        <v>3</v>
      </c>
      <c r="I411" s="11" t="s">
        <v>68</v>
      </c>
      <c r="J411" s="11" t="s">
        <v>69</v>
      </c>
      <c r="K411" s="11" t="str">
        <f>IF(J411="","",IF(OR(J411="金奖",J411="特等奖"),"顶级成果",IF(OR(J411="银奖",J411="一等奖",J411="创业之星"),"高等级成果",IF(OR(J411="铜奖",J411="二等奖"),"中等级成果",IF(OR(J411="三等奖",J411="优秀结项",J411="合格结项"),"一般成果",IF(OR(J411="国家级立项",J411="省级立项",J411="校级立项"),"立项成果","参与成果"))))))</f>
        <v>一般成果</v>
      </c>
      <c r="L411" s="11" t="str">
        <f>IF(J411="","",IF(OR(J411="金奖",J411="银奖",J411="铜奖"),"金银铜体系",IF(OR(J411="特等奖",J411="一等奖",J411="二等奖",J411="三等奖"),"特一二三体系",IF(OR(J411="国家级立项",J411="省级立项",J411="校级立项"),"立项体系",IF(J411="创业之星","荣誉称号体系","其他")))))</f>
        <v>特一二三体系</v>
      </c>
      <c r="M411" s="11" t="str">
        <f>IF(J411="","",IF(OR(J411="入围奖",J411="优秀奖"),"是","是"))</f>
        <v>是</v>
      </c>
      <c r="N411" s="17" t="s">
        <v>1723</v>
      </c>
      <c r="O411" s="11"/>
      <c r="P411" s="17" t="s">
        <v>1724</v>
      </c>
      <c r="Q411" s="11" t="s">
        <v>979</v>
      </c>
      <c r="R411" s="11"/>
      <c r="S411" s="11"/>
      <c r="T411" s="11"/>
      <c r="U411" s="11"/>
      <c r="V411" s="11"/>
      <c r="W411" s="11"/>
      <c r="X411" s="11"/>
      <c r="Y411" s="11"/>
      <c r="Z411" s="11" t="s">
        <v>82</v>
      </c>
      <c r="AA411" s="11"/>
      <c r="AB411" s="11"/>
      <c r="AC411" s="11"/>
      <c r="AD411" s="22">
        <f ca="1">IF(A411="","",TODAY())</f>
        <v>46211</v>
      </c>
    </row>
    <row r="412" customHeight="1" spans="1:30">
      <c r="A412" s="11" t="s">
        <v>1725</v>
      </c>
      <c r="B412" s="21">
        <v>2025</v>
      </c>
      <c r="C412" s="17" t="s">
        <v>1726</v>
      </c>
      <c r="D412" s="17" t="s">
        <v>3</v>
      </c>
      <c r="E412" s="18" t="s">
        <v>348</v>
      </c>
      <c r="F412" s="18" t="s">
        <v>1716</v>
      </c>
      <c r="G412" s="17" t="s">
        <v>1722</v>
      </c>
      <c r="H412" s="11" t="s">
        <v>3</v>
      </c>
      <c r="I412" s="11" t="s">
        <v>68</v>
      </c>
      <c r="J412" s="11" t="s">
        <v>69</v>
      </c>
      <c r="K412" s="11" t="str">
        <f>IF(J412="","",IF(OR(J412="金奖",J412="特等奖"),"顶级成果",IF(OR(J412="银奖",J412="一等奖",J412="创业之星"),"高等级成果",IF(OR(J412="铜奖",J412="二等奖"),"中等级成果",IF(OR(J412="三等奖",J412="优秀结项",J412="合格结项"),"一般成果",IF(OR(J412="国家级立项",J412="省级立项",J412="校级立项"),"立项成果","参与成果"))))))</f>
        <v>一般成果</v>
      </c>
      <c r="L412" s="11" t="str">
        <f>IF(J412="","",IF(OR(J412="金奖",J412="银奖",J412="铜奖"),"金银铜体系",IF(OR(J412="特等奖",J412="一等奖",J412="二等奖",J412="三等奖"),"特一二三体系",IF(OR(J412="国家级立项",J412="省级立项",J412="校级立项"),"立项体系",IF(J412="创业之星","荣誉称号体系","其他")))))</f>
        <v>特一二三体系</v>
      </c>
      <c r="M412" s="11" t="str">
        <f>IF(J412="","",IF(OR(J412="入围奖",J412="优秀奖"),"是","是"))</f>
        <v>是</v>
      </c>
      <c r="N412" s="17" t="s">
        <v>1727</v>
      </c>
      <c r="O412" s="11"/>
      <c r="P412" s="17" t="s">
        <v>1728</v>
      </c>
      <c r="Q412" s="11" t="s">
        <v>979</v>
      </c>
      <c r="R412" s="11"/>
      <c r="S412" s="11"/>
      <c r="T412" s="11"/>
      <c r="U412" s="11"/>
      <c r="V412" s="11"/>
      <c r="W412" s="11"/>
      <c r="X412" s="11"/>
      <c r="Y412" s="11"/>
      <c r="Z412" s="11" t="s">
        <v>82</v>
      </c>
      <c r="AA412" s="11"/>
      <c r="AB412" s="11"/>
      <c r="AC412" s="11"/>
      <c r="AD412" s="22">
        <f ca="1">IF(A412="","",TODAY())</f>
        <v>46211</v>
      </c>
    </row>
    <row r="413" customHeight="1" spans="1:30">
      <c r="A413" s="11" t="s">
        <v>1729</v>
      </c>
      <c r="B413" s="21">
        <v>2025</v>
      </c>
      <c r="C413" s="17" t="s">
        <v>1730</v>
      </c>
      <c r="D413" s="17" t="s">
        <v>3</v>
      </c>
      <c r="E413" s="18" t="s">
        <v>348</v>
      </c>
      <c r="F413" s="18" t="s">
        <v>1716</v>
      </c>
      <c r="G413" s="17" t="s">
        <v>1722</v>
      </c>
      <c r="H413" s="11" t="s">
        <v>3</v>
      </c>
      <c r="I413" s="11" t="s">
        <v>68</v>
      </c>
      <c r="J413" s="11" t="s">
        <v>69</v>
      </c>
      <c r="K413" s="11" t="str">
        <f>IF(J413="","",IF(OR(J413="金奖",J413="特等奖"),"顶级成果",IF(OR(J413="银奖",J413="一等奖",J413="创业之星"),"高等级成果",IF(OR(J413="铜奖",J413="二等奖"),"中等级成果",IF(OR(J413="三等奖",J413="优秀结项",J413="合格结项"),"一般成果",IF(OR(J413="国家级立项",J413="省级立项",J413="校级立项"),"立项成果","参与成果"))))))</f>
        <v>一般成果</v>
      </c>
      <c r="L413" s="11" t="str">
        <f>IF(J413="","",IF(OR(J413="金奖",J413="银奖",J413="铜奖"),"金银铜体系",IF(OR(J413="特等奖",J413="一等奖",J413="二等奖",J413="三等奖"),"特一二三体系",IF(OR(J413="国家级立项",J413="省级立项",J413="校级立项"),"立项体系",IF(J413="创业之星","荣誉称号体系","其他")))))</f>
        <v>特一二三体系</v>
      </c>
      <c r="M413" s="11" t="str">
        <f>IF(J413="","",IF(OR(J413="入围奖",J413="优秀奖"),"是","是"))</f>
        <v>是</v>
      </c>
      <c r="N413" s="17" t="s">
        <v>1731</v>
      </c>
      <c r="O413" s="11"/>
      <c r="P413" s="17" t="s">
        <v>1732</v>
      </c>
      <c r="Q413" s="11" t="s">
        <v>979</v>
      </c>
      <c r="R413" s="11"/>
      <c r="S413" s="11"/>
      <c r="T413" s="11"/>
      <c r="U413" s="11"/>
      <c r="V413" s="11"/>
      <c r="W413" s="11"/>
      <c r="X413" s="11"/>
      <c r="Y413" s="11"/>
      <c r="Z413" s="11" t="s">
        <v>82</v>
      </c>
      <c r="AA413" s="11"/>
      <c r="AB413" s="11"/>
      <c r="AC413" s="11"/>
      <c r="AD413" s="22">
        <f ca="1">IF(A413="","",TODAY())</f>
        <v>46211</v>
      </c>
    </row>
    <row r="414" customHeight="1" spans="1:30">
      <c r="A414" s="11" t="s">
        <v>1733</v>
      </c>
      <c r="B414" s="21">
        <v>2025</v>
      </c>
      <c r="C414" s="17" t="s">
        <v>1734</v>
      </c>
      <c r="D414" s="17" t="s">
        <v>3</v>
      </c>
      <c r="E414" s="18" t="s">
        <v>348</v>
      </c>
      <c r="F414" s="18" t="s">
        <v>1716</v>
      </c>
      <c r="G414" s="17" t="s">
        <v>1722</v>
      </c>
      <c r="H414" s="11" t="s">
        <v>3</v>
      </c>
      <c r="I414" s="11" t="s">
        <v>68</v>
      </c>
      <c r="J414" s="11" t="s">
        <v>69</v>
      </c>
      <c r="K414" s="11" t="str">
        <f>IF(J414="","",IF(OR(J414="金奖",J414="特等奖"),"顶级成果",IF(OR(J414="银奖",J414="一等奖",J414="创业之星"),"高等级成果",IF(OR(J414="铜奖",J414="二等奖"),"中等级成果",IF(OR(J414="三等奖",J414="优秀结项",J414="合格结项"),"一般成果",IF(OR(J414="国家级立项",J414="省级立项",J414="校级立项"),"立项成果","参与成果"))))))</f>
        <v>一般成果</v>
      </c>
      <c r="L414" s="11" t="str">
        <f>IF(J414="","",IF(OR(J414="金奖",J414="银奖",J414="铜奖"),"金银铜体系",IF(OR(J414="特等奖",J414="一等奖",J414="二等奖",J414="三等奖"),"特一二三体系",IF(OR(J414="国家级立项",J414="省级立项",J414="校级立项"),"立项体系",IF(J414="创业之星","荣誉称号体系","其他")))))</f>
        <v>特一二三体系</v>
      </c>
      <c r="M414" s="11" t="str">
        <f>IF(J414="","",IF(OR(J414="入围奖",J414="优秀奖"),"是","是"))</f>
        <v>是</v>
      </c>
      <c r="N414" s="17" t="s">
        <v>1735</v>
      </c>
      <c r="O414" s="11"/>
      <c r="P414" s="17" t="s">
        <v>1736</v>
      </c>
      <c r="Q414" s="11" t="s">
        <v>1737</v>
      </c>
      <c r="R414" s="11"/>
      <c r="S414" s="11"/>
      <c r="T414" s="11"/>
      <c r="U414" s="11"/>
      <c r="V414" s="11"/>
      <c r="W414" s="11"/>
      <c r="X414" s="11"/>
      <c r="Y414" s="11"/>
      <c r="Z414" s="11" t="s">
        <v>82</v>
      </c>
      <c r="AA414" s="11"/>
      <c r="AB414" s="11"/>
      <c r="AC414" s="11"/>
      <c r="AD414" s="22">
        <f ca="1">IF(A414="","",TODAY())</f>
        <v>46211</v>
      </c>
    </row>
    <row r="415" customHeight="1" spans="1:30">
      <c r="A415" s="11" t="s">
        <v>1738</v>
      </c>
      <c r="B415" s="21">
        <v>2025</v>
      </c>
      <c r="C415" s="17" t="s">
        <v>1739</v>
      </c>
      <c r="D415" s="17" t="s">
        <v>3</v>
      </c>
      <c r="E415" s="18" t="s">
        <v>348</v>
      </c>
      <c r="F415" s="18" t="s">
        <v>1716</v>
      </c>
      <c r="G415" s="17" t="s">
        <v>1722</v>
      </c>
      <c r="H415" s="11" t="s">
        <v>3</v>
      </c>
      <c r="I415" s="11" t="s">
        <v>68</v>
      </c>
      <c r="J415" s="11" t="s">
        <v>69</v>
      </c>
      <c r="K415" s="11" t="str">
        <f>IF(J415="","",IF(OR(J415="金奖",J415="特等奖"),"顶级成果",IF(OR(J415="银奖",J415="一等奖",J415="创业之星"),"高等级成果",IF(OR(J415="铜奖",J415="二等奖"),"中等级成果",IF(OR(J415="三等奖",J415="优秀结项",J415="合格结项"),"一般成果",IF(OR(J415="国家级立项",J415="省级立项",J415="校级立项"),"立项成果","参与成果"))))))</f>
        <v>一般成果</v>
      </c>
      <c r="L415" s="11" t="str">
        <f>IF(J415="","",IF(OR(J415="金奖",J415="银奖",J415="铜奖"),"金银铜体系",IF(OR(J415="特等奖",J415="一等奖",J415="二等奖",J415="三等奖"),"特一二三体系",IF(OR(J415="国家级立项",J415="省级立项",J415="校级立项"),"立项体系",IF(J415="创业之星","荣誉称号体系","其他")))))</f>
        <v>特一二三体系</v>
      </c>
      <c r="M415" s="11" t="str">
        <f>IF(J415="","",IF(OR(J415="入围奖",J415="优秀奖"),"是","是"))</f>
        <v>是</v>
      </c>
      <c r="N415" s="17" t="s">
        <v>1740</v>
      </c>
      <c r="O415" s="11"/>
      <c r="P415" s="17" t="s">
        <v>1741</v>
      </c>
      <c r="Q415" s="11" t="s">
        <v>1343</v>
      </c>
      <c r="R415" s="11"/>
      <c r="S415" s="11"/>
      <c r="T415" s="11"/>
      <c r="U415" s="11"/>
      <c r="V415" s="11"/>
      <c r="W415" s="11"/>
      <c r="X415" s="11"/>
      <c r="Y415" s="11"/>
      <c r="Z415" s="11" t="s">
        <v>82</v>
      </c>
      <c r="AA415" s="11"/>
      <c r="AB415" s="11"/>
      <c r="AC415" s="11"/>
      <c r="AD415" s="22">
        <f ca="1">IF(A415="","",TODAY())</f>
        <v>46211</v>
      </c>
    </row>
    <row r="416" customHeight="1" spans="1:30">
      <c r="A416" s="11" t="s">
        <v>1742</v>
      </c>
      <c r="B416" s="21">
        <v>2025</v>
      </c>
      <c r="C416" s="17" t="s">
        <v>1743</v>
      </c>
      <c r="D416" s="17" t="s">
        <v>3</v>
      </c>
      <c r="E416" s="18" t="s">
        <v>348</v>
      </c>
      <c r="F416" s="18" t="s">
        <v>1716</v>
      </c>
      <c r="G416" s="17" t="s">
        <v>1744</v>
      </c>
      <c r="H416" s="11" t="s">
        <v>3</v>
      </c>
      <c r="I416" s="11" t="s">
        <v>89</v>
      </c>
      <c r="J416" s="11" t="s">
        <v>651</v>
      </c>
      <c r="K416" s="11" t="str">
        <f>IF(J416="","",IF(OR(J416="金奖",J416="特等奖"),"顶级成果",IF(OR(J416="银奖",J416="一等奖",J416="创业之星"),"高等级成果",IF(OR(J416="铜奖",J416="二等奖"),"中等级成果",IF(OR(J416="三等奖",J416="优秀结项",J416="合格结项"),"一般成果",IF(OR(J416="国家级立项",J416="省级立项",J416="校级立项"),"立项成果","参与成果"))))))</f>
        <v>高等级成果</v>
      </c>
      <c r="L416" s="11" t="str">
        <f>IF(J416="","",IF(OR(J416="金奖",J416="银奖",J416="铜奖"),"金银铜体系",IF(OR(J416="特等奖",J416="一等奖",J416="二等奖",J416="三等奖"),"特一二三体系",IF(OR(J416="国家级立项",J416="省级立项",J416="校级立项"),"立项体系",IF(J416="创业之星","荣誉称号体系","其他")))))</f>
        <v>特一二三体系</v>
      </c>
      <c r="M416" s="11" t="str">
        <f>IF(J416="","",IF(OR(J416="入围奖",J416="优秀奖"),"是","是"))</f>
        <v>是</v>
      </c>
      <c r="N416" s="17" t="s">
        <v>1745</v>
      </c>
      <c r="O416" s="11"/>
      <c r="P416" s="17" t="s">
        <v>1746</v>
      </c>
      <c r="Q416" s="11" t="s">
        <v>1747</v>
      </c>
      <c r="R416" s="11"/>
      <c r="S416" s="11"/>
      <c r="T416" s="11"/>
      <c r="U416" s="11"/>
      <c r="V416" s="11"/>
      <c r="W416" s="11"/>
      <c r="X416" s="11"/>
      <c r="Y416" s="11"/>
      <c r="Z416" s="11" t="s">
        <v>82</v>
      </c>
      <c r="AA416" s="11"/>
      <c r="AB416" s="11"/>
      <c r="AC416" s="11"/>
      <c r="AD416" s="22">
        <f ca="1">IF(A416="","",TODAY())</f>
        <v>46211</v>
      </c>
    </row>
    <row r="417" customHeight="1" spans="1:30">
      <c r="A417" s="11" t="s">
        <v>1748</v>
      </c>
      <c r="B417" s="21">
        <v>2025</v>
      </c>
      <c r="C417" s="17" t="s">
        <v>1749</v>
      </c>
      <c r="D417" s="17" t="s">
        <v>3</v>
      </c>
      <c r="E417" s="18" t="s">
        <v>348</v>
      </c>
      <c r="F417" s="18" t="s">
        <v>1716</v>
      </c>
      <c r="G417" s="17" t="s">
        <v>1744</v>
      </c>
      <c r="H417" s="11" t="s">
        <v>3</v>
      </c>
      <c r="I417" s="11" t="s">
        <v>89</v>
      </c>
      <c r="J417" s="11" t="s">
        <v>651</v>
      </c>
      <c r="K417" s="11" t="str">
        <f>IF(J417="","",IF(OR(J417="金奖",J417="特等奖"),"顶级成果",IF(OR(J417="银奖",J417="一等奖",J417="创业之星"),"高等级成果",IF(OR(J417="铜奖",J417="二等奖"),"中等级成果",IF(OR(J417="三等奖",J417="优秀结项",J417="合格结项"),"一般成果",IF(OR(J417="国家级立项",J417="省级立项",J417="校级立项"),"立项成果","参与成果"))))))</f>
        <v>高等级成果</v>
      </c>
      <c r="L417" s="11" t="str">
        <f>IF(J417="","",IF(OR(J417="金奖",J417="银奖",J417="铜奖"),"金银铜体系",IF(OR(J417="特等奖",J417="一等奖",J417="二等奖",J417="三等奖"),"特一二三体系",IF(OR(J417="国家级立项",J417="省级立项",J417="校级立项"),"立项体系",IF(J417="创业之星","荣誉称号体系","其他")))))</f>
        <v>特一二三体系</v>
      </c>
      <c r="M417" s="11" t="str">
        <f>IF(J417="","",IF(OR(J417="入围奖",J417="优秀奖"),"是","是"))</f>
        <v>是</v>
      </c>
      <c r="N417" s="17" t="s">
        <v>1750</v>
      </c>
      <c r="O417" s="11"/>
      <c r="P417" s="17" t="s">
        <v>1751</v>
      </c>
      <c r="Q417" s="11" t="s">
        <v>1752</v>
      </c>
      <c r="R417" s="11"/>
      <c r="S417" s="11"/>
      <c r="T417" s="11"/>
      <c r="U417" s="11"/>
      <c r="V417" s="11"/>
      <c r="W417" s="11"/>
      <c r="X417" s="11"/>
      <c r="Y417" s="11"/>
      <c r="Z417" s="11" t="s">
        <v>82</v>
      </c>
      <c r="AA417" s="11"/>
      <c r="AB417" s="11"/>
      <c r="AC417" s="11"/>
      <c r="AD417" s="22">
        <f ca="1">IF(A417="","",TODAY())</f>
        <v>46211</v>
      </c>
    </row>
    <row r="418" customHeight="1" spans="1:30">
      <c r="A418" s="11" t="s">
        <v>1753</v>
      </c>
      <c r="B418" s="21">
        <v>2025</v>
      </c>
      <c r="C418" s="17" t="s">
        <v>1754</v>
      </c>
      <c r="D418" s="17" t="s">
        <v>3</v>
      </c>
      <c r="E418" s="18" t="s">
        <v>348</v>
      </c>
      <c r="F418" s="18" t="s">
        <v>1716</v>
      </c>
      <c r="G418" s="17" t="s">
        <v>1744</v>
      </c>
      <c r="H418" s="11" t="s">
        <v>3</v>
      </c>
      <c r="I418" s="11" t="s">
        <v>89</v>
      </c>
      <c r="J418" s="11" t="s">
        <v>651</v>
      </c>
      <c r="K418" s="11" t="str">
        <f>IF(J418="","",IF(OR(J418="金奖",J418="特等奖"),"顶级成果",IF(OR(J418="银奖",J418="一等奖",J418="创业之星"),"高等级成果",IF(OR(J418="铜奖",J418="二等奖"),"中等级成果",IF(OR(J418="三等奖",J418="优秀结项",J418="合格结项"),"一般成果",IF(OR(J418="国家级立项",J418="省级立项",J418="校级立项"),"立项成果","参与成果"))))))</f>
        <v>高等级成果</v>
      </c>
      <c r="L418" s="11" t="str">
        <f>IF(J418="","",IF(OR(J418="金奖",J418="银奖",J418="铜奖"),"金银铜体系",IF(OR(J418="特等奖",J418="一等奖",J418="二等奖",J418="三等奖"),"特一二三体系",IF(OR(J418="国家级立项",J418="省级立项",J418="校级立项"),"立项体系",IF(J418="创业之星","荣誉称号体系","其他")))))</f>
        <v>特一二三体系</v>
      </c>
      <c r="M418" s="11" t="str">
        <f>IF(J418="","",IF(OR(J418="入围奖",J418="优秀奖"),"是","是"))</f>
        <v>是</v>
      </c>
      <c r="N418" s="17" t="s">
        <v>1668</v>
      </c>
      <c r="O418" s="11"/>
      <c r="P418" s="17" t="s">
        <v>1755</v>
      </c>
      <c r="Q418" s="11" t="s">
        <v>1756</v>
      </c>
      <c r="R418" s="11"/>
      <c r="S418" s="11"/>
      <c r="T418" s="11"/>
      <c r="U418" s="11"/>
      <c r="V418" s="11"/>
      <c r="W418" s="11"/>
      <c r="X418" s="11"/>
      <c r="Y418" s="11"/>
      <c r="Z418" s="11" t="s">
        <v>82</v>
      </c>
      <c r="AA418" s="11"/>
      <c r="AB418" s="11"/>
      <c r="AC418" s="11"/>
      <c r="AD418" s="22">
        <f ca="1">IF(A418="","",TODAY())</f>
        <v>46211</v>
      </c>
    </row>
    <row r="419" customHeight="1" spans="1:30">
      <c r="A419" s="11" t="s">
        <v>1757</v>
      </c>
      <c r="B419" s="21">
        <v>2025</v>
      </c>
      <c r="C419" s="17" t="s">
        <v>1758</v>
      </c>
      <c r="D419" s="17" t="s">
        <v>3</v>
      </c>
      <c r="E419" s="18" t="s">
        <v>348</v>
      </c>
      <c r="F419" s="18" t="s">
        <v>1716</v>
      </c>
      <c r="G419" s="17" t="s">
        <v>1744</v>
      </c>
      <c r="H419" s="11" t="s">
        <v>3</v>
      </c>
      <c r="I419" s="11" t="s">
        <v>89</v>
      </c>
      <c r="J419" s="11" t="s">
        <v>651</v>
      </c>
      <c r="K419" s="11" t="str">
        <f>IF(J419="","",IF(OR(J419="金奖",J419="特等奖"),"顶级成果",IF(OR(J419="银奖",J419="一等奖",J419="创业之星"),"高等级成果",IF(OR(J419="铜奖",J419="二等奖"),"中等级成果",IF(OR(J419="三等奖",J419="优秀结项",J419="合格结项"),"一般成果",IF(OR(J419="国家级立项",J419="省级立项",J419="校级立项"),"立项成果","参与成果"))))))</f>
        <v>高等级成果</v>
      </c>
      <c r="L419" s="11" t="str">
        <f>IF(J419="","",IF(OR(J419="金奖",J419="银奖",J419="铜奖"),"金银铜体系",IF(OR(J419="特等奖",J419="一等奖",J419="二等奖",J419="三等奖"),"特一二三体系",IF(OR(J419="国家级立项",J419="省级立项",J419="校级立项"),"立项体系",IF(J419="创业之星","荣誉称号体系","其他")))))</f>
        <v>特一二三体系</v>
      </c>
      <c r="M419" s="11" t="str">
        <f>IF(J419="","",IF(OR(J419="入围奖",J419="优秀奖"),"是","是"))</f>
        <v>是</v>
      </c>
      <c r="N419" s="17" t="s">
        <v>1759</v>
      </c>
      <c r="O419" s="11"/>
      <c r="P419" s="17" t="s">
        <v>1760</v>
      </c>
      <c r="Q419" s="11" t="s">
        <v>1761</v>
      </c>
      <c r="R419" s="11"/>
      <c r="S419" s="11"/>
      <c r="T419" s="11"/>
      <c r="U419" s="11"/>
      <c r="V419" s="11"/>
      <c r="W419" s="11"/>
      <c r="X419" s="11"/>
      <c r="Y419" s="11"/>
      <c r="Z419" s="11" t="s">
        <v>82</v>
      </c>
      <c r="AA419" s="11"/>
      <c r="AB419" s="11"/>
      <c r="AC419" s="11"/>
      <c r="AD419" s="22">
        <f ca="1">IF(A419="","",TODAY())</f>
        <v>46211</v>
      </c>
    </row>
    <row r="420" customHeight="1" spans="1:30">
      <c r="A420" s="11" t="s">
        <v>1762</v>
      </c>
      <c r="B420" s="21">
        <v>2025</v>
      </c>
      <c r="C420" s="17" t="s">
        <v>1763</v>
      </c>
      <c r="D420" s="17" t="s">
        <v>3</v>
      </c>
      <c r="E420" s="18" t="s">
        <v>348</v>
      </c>
      <c r="F420" s="18" t="s">
        <v>1716</v>
      </c>
      <c r="G420" s="17" t="s">
        <v>1744</v>
      </c>
      <c r="H420" s="11" t="s">
        <v>3</v>
      </c>
      <c r="I420" s="11" t="s">
        <v>89</v>
      </c>
      <c r="J420" s="11" t="s">
        <v>651</v>
      </c>
      <c r="K420" s="11" t="str">
        <f>IF(J420="","",IF(OR(J420="金奖",J420="特等奖"),"顶级成果",IF(OR(J420="银奖",J420="一等奖",J420="创业之星"),"高等级成果",IF(OR(J420="铜奖",J420="二等奖"),"中等级成果",IF(OR(J420="三等奖",J420="优秀结项",J420="合格结项"),"一般成果",IF(OR(J420="国家级立项",J420="省级立项",J420="校级立项"),"立项成果","参与成果"))))))</f>
        <v>高等级成果</v>
      </c>
      <c r="L420" s="11" t="str">
        <f>IF(J420="","",IF(OR(J420="金奖",J420="银奖",J420="铜奖"),"金银铜体系",IF(OR(J420="特等奖",J420="一等奖",J420="二等奖",J420="三等奖"),"特一二三体系",IF(OR(J420="国家级立项",J420="省级立项",J420="校级立项"),"立项体系",IF(J420="创业之星","荣誉称号体系","其他")))))</f>
        <v>特一二三体系</v>
      </c>
      <c r="M420" s="11" t="str">
        <f>IF(J420="","",IF(OR(J420="入围奖",J420="优秀奖"),"是","是"))</f>
        <v>是</v>
      </c>
      <c r="N420" s="17" t="s">
        <v>1764</v>
      </c>
      <c r="O420" s="11"/>
      <c r="P420" s="17" t="s">
        <v>1765</v>
      </c>
      <c r="Q420" s="11" t="s">
        <v>1761</v>
      </c>
      <c r="R420" s="11"/>
      <c r="S420" s="11"/>
      <c r="T420" s="11"/>
      <c r="U420" s="11"/>
      <c r="V420" s="11"/>
      <c r="W420" s="11"/>
      <c r="X420" s="11"/>
      <c r="Y420" s="11"/>
      <c r="Z420" s="11" t="s">
        <v>82</v>
      </c>
      <c r="AA420" s="11"/>
      <c r="AB420" s="11"/>
      <c r="AC420" s="11"/>
      <c r="AD420" s="22">
        <f ca="1">IF(A420="","",TODAY())</f>
        <v>46211</v>
      </c>
    </row>
    <row r="421" customHeight="1" spans="1:30">
      <c r="A421" s="11" t="s">
        <v>1766</v>
      </c>
      <c r="B421" s="21">
        <v>2025</v>
      </c>
      <c r="C421" s="17" t="s">
        <v>1767</v>
      </c>
      <c r="D421" s="17" t="s">
        <v>3</v>
      </c>
      <c r="E421" s="18" t="s">
        <v>348</v>
      </c>
      <c r="F421" s="18" t="s">
        <v>1716</v>
      </c>
      <c r="G421" s="17" t="s">
        <v>1744</v>
      </c>
      <c r="H421" s="11" t="s">
        <v>3</v>
      </c>
      <c r="I421" s="11" t="s">
        <v>89</v>
      </c>
      <c r="J421" s="11" t="s">
        <v>651</v>
      </c>
      <c r="K421" s="11" t="str">
        <f>IF(J421="","",IF(OR(J421="金奖",J421="特等奖"),"顶级成果",IF(OR(J421="银奖",J421="一等奖",J421="创业之星"),"高等级成果",IF(OR(J421="铜奖",J421="二等奖"),"中等级成果",IF(OR(J421="三等奖",J421="优秀结项",J421="合格结项"),"一般成果",IF(OR(J421="国家级立项",J421="省级立项",J421="校级立项"),"立项成果","参与成果"))))))</f>
        <v>高等级成果</v>
      </c>
      <c r="L421" s="11" t="str">
        <f>IF(J421="","",IF(OR(J421="金奖",J421="银奖",J421="铜奖"),"金银铜体系",IF(OR(J421="特等奖",J421="一等奖",J421="二等奖",J421="三等奖"),"特一二三体系",IF(OR(J421="国家级立项",J421="省级立项",J421="校级立项"),"立项体系",IF(J421="创业之星","荣誉称号体系","其他")))))</f>
        <v>特一二三体系</v>
      </c>
      <c r="M421" s="11" t="str">
        <f>IF(J421="","",IF(OR(J421="入围奖",J421="优秀奖"),"是","是"))</f>
        <v>是</v>
      </c>
      <c r="N421" s="17" t="s">
        <v>1768</v>
      </c>
      <c r="O421" s="11"/>
      <c r="P421" s="17" t="s">
        <v>1769</v>
      </c>
      <c r="Q421" s="11" t="s">
        <v>1770</v>
      </c>
      <c r="R421" s="11"/>
      <c r="S421" s="11"/>
      <c r="T421" s="11"/>
      <c r="U421" s="11"/>
      <c r="V421" s="11"/>
      <c r="W421" s="11"/>
      <c r="X421" s="11"/>
      <c r="Y421" s="11"/>
      <c r="Z421" s="11" t="s">
        <v>82</v>
      </c>
      <c r="AA421" s="11"/>
      <c r="AB421" s="11"/>
      <c r="AC421" s="11"/>
      <c r="AD421" s="22">
        <f ca="1">IF(A421="","",TODAY())</f>
        <v>46211</v>
      </c>
    </row>
    <row r="422" customHeight="1" spans="1:30">
      <c r="A422" s="11" t="s">
        <v>1771</v>
      </c>
      <c r="B422" s="21">
        <v>2025</v>
      </c>
      <c r="C422" s="17" t="s">
        <v>1772</v>
      </c>
      <c r="D422" s="17" t="s">
        <v>3</v>
      </c>
      <c r="E422" s="18" t="s">
        <v>348</v>
      </c>
      <c r="F422" s="18" t="s">
        <v>1716</v>
      </c>
      <c r="G422" s="17" t="s">
        <v>1744</v>
      </c>
      <c r="H422" s="11" t="s">
        <v>3</v>
      </c>
      <c r="I422" s="11" t="s">
        <v>89</v>
      </c>
      <c r="J422" s="11" t="s">
        <v>651</v>
      </c>
      <c r="K422" s="11" t="str">
        <f>IF(J422="","",IF(OR(J422="金奖",J422="特等奖"),"顶级成果",IF(OR(J422="银奖",J422="一等奖",J422="创业之星"),"高等级成果",IF(OR(J422="铜奖",J422="二等奖"),"中等级成果",IF(OR(J422="三等奖",J422="优秀结项",J422="合格结项"),"一般成果",IF(OR(J422="国家级立项",J422="省级立项",J422="校级立项"),"立项成果","参与成果"))))))</f>
        <v>高等级成果</v>
      </c>
      <c r="L422" s="11" t="str">
        <f>IF(J422="","",IF(OR(J422="金奖",J422="银奖",J422="铜奖"),"金银铜体系",IF(OR(J422="特等奖",J422="一等奖",J422="二等奖",J422="三等奖"),"特一二三体系",IF(OR(J422="国家级立项",J422="省级立项",J422="校级立项"),"立项体系",IF(J422="创业之星","荣誉称号体系","其他")))))</f>
        <v>特一二三体系</v>
      </c>
      <c r="M422" s="11" t="str">
        <f>IF(J422="","",IF(OR(J422="入围奖",J422="优秀奖"),"是","是"))</f>
        <v>是</v>
      </c>
      <c r="N422" s="17" t="s">
        <v>1773</v>
      </c>
      <c r="O422" s="11"/>
      <c r="P422" s="17" t="s">
        <v>1774</v>
      </c>
      <c r="Q422" s="11" t="s">
        <v>1775</v>
      </c>
      <c r="R422" s="11"/>
      <c r="S422" s="11"/>
      <c r="T422" s="11"/>
      <c r="U422" s="11"/>
      <c r="V422" s="11"/>
      <c r="W422" s="11"/>
      <c r="X422" s="11"/>
      <c r="Y422" s="11"/>
      <c r="Z422" s="11" t="s">
        <v>82</v>
      </c>
      <c r="AA422" s="11"/>
      <c r="AB422" s="11"/>
      <c r="AC422" s="11"/>
      <c r="AD422" s="22">
        <f ca="1">IF(A422="","",TODAY())</f>
        <v>46211</v>
      </c>
    </row>
    <row r="423" customHeight="1" spans="1:30">
      <c r="A423" s="11" t="s">
        <v>1776</v>
      </c>
      <c r="B423" s="21">
        <v>2025</v>
      </c>
      <c r="C423" s="17" t="s">
        <v>1777</v>
      </c>
      <c r="D423" s="17" t="s">
        <v>3</v>
      </c>
      <c r="E423" s="18" t="s">
        <v>348</v>
      </c>
      <c r="F423" s="18" t="s">
        <v>1716</v>
      </c>
      <c r="G423" s="17" t="s">
        <v>1744</v>
      </c>
      <c r="H423" s="11" t="s">
        <v>3</v>
      </c>
      <c r="I423" s="11" t="s">
        <v>89</v>
      </c>
      <c r="J423" s="11" t="s">
        <v>90</v>
      </c>
      <c r="K423" s="11" t="str">
        <f>IF(J423="","",IF(OR(J423="金奖",J423="特等奖"),"顶级成果",IF(OR(J423="银奖",J423="一等奖",J423="创业之星"),"高等级成果",IF(OR(J423="铜奖",J423="二等奖"),"中等级成果",IF(OR(J423="三等奖",J423="优秀结项",J423="合格结项"),"一般成果",IF(OR(J423="国家级立项",J423="省级立项",J423="校级立项"),"立项成果","参与成果"))))))</f>
        <v>中等级成果</v>
      </c>
      <c r="L423" s="11" t="str">
        <f>IF(J423="","",IF(OR(J423="金奖",J423="银奖",J423="铜奖"),"金银铜体系",IF(OR(J423="特等奖",J423="一等奖",J423="二等奖",J423="三等奖"),"特一二三体系",IF(OR(J423="国家级立项",J423="省级立项",J423="校级立项"),"立项体系",IF(J423="创业之星","荣誉称号体系","其他")))))</f>
        <v>特一二三体系</v>
      </c>
      <c r="M423" s="11" t="str">
        <f>IF(J423="","",IF(OR(J423="入围奖",J423="优秀奖"),"是","是"))</f>
        <v>是</v>
      </c>
      <c r="N423" s="17" t="s">
        <v>1778</v>
      </c>
      <c r="O423" s="11"/>
      <c r="P423" s="17" t="s">
        <v>1779</v>
      </c>
      <c r="Q423" s="11" t="s">
        <v>1780</v>
      </c>
      <c r="R423" s="11"/>
      <c r="S423" s="11"/>
      <c r="T423" s="11"/>
      <c r="U423" s="11"/>
      <c r="V423" s="11"/>
      <c r="W423" s="11"/>
      <c r="X423" s="11"/>
      <c r="Y423" s="11"/>
      <c r="Z423" s="11" t="s">
        <v>82</v>
      </c>
      <c r="AA423" s="11"/>
      <c r="AB423" s="11"/>
      <c r="AC423" s="11"/>
      <c r="AD423" s="22">
        <f ca="1">IF(A423="","",TODAY())</f>
        <v>46211</v>
      </c>
    </row>
    <row r="424" customHeight="1" spans="1:30">
      <c r="A424" s="11" t="s">
        <v>1781</v>
      </c>
      <c r="B424" s="21">
        <v>2025</v>
      </c>
      <c r="C424" s="17" t="s">
        <v>1782</v>
      </c>
      <c r="D424" s="17" t="s">
        <v>3</v>
      </c>
      <c r="E424" s="18" t="s">
        <v>348</v>
      </c>
      <c r="F424" s="18" t="s">
        <v>1716</v>
      </c>
      <c r="G424" s="17" t="s">
        <v>1744</v>
      </c>
      <c r="H424" s="11" t="s">
        <v>3</v>
      </c>
      <c r="I424" s="11" t="s">
        <v>89</v>
      </c>
      <c r="J424" s="11" t="s">
        <v>90</v>
      </c>
      <c r="K424" s="11" t="str">
        <f>IF(J424="","",IF(OR(J424="金奖",J424="特等奖"),"顶级成果",IF(OR(J424="银奖",J424="一等奖",J424="创业之星"),"高等级成果",IF(OR(J424="铜奖",J424="二等奖"),"中等级成果",IF(OR(J424="三等奖",J424="优秀结项",J424="合格结项"),"一般成果",IF(OR(J424="国家级立项",J424="省级立项",J424="校级立项"),"立项成果","参与成果"))))))</f>
        <v>中等级成果</v>
      </c>
      <c r="L424" s="11" t="str">
        <f>IF(J424="","",IF(OR(J424="金奖",J424="银奖",J424="铜奖"),"金银铜体系",IF(OR(J424="特等奖",J424="一等奖",J424="二等奖",J424="三等奖"),"特一二三体系",IF(OR(J424="国家级立项",J424="省级立项",J424="校级立项"),"立项体系",IF(J424="创业之星","荣誉称号体系","其他")))))</f>
        <v>特一二三体系</v>
      </c>
      <c r="M424" s="11" t="str">
        <f>IF(J424="","",IF(OR(J424="入围奖",J424="优秀奖"),"是","是"))</f>
        <v>是</v>
      </c>
      <c r="N424" s="17" t="s">
        <v>1783</v>
      </c>
      <c r="O424" s="11"/>
      <c r="P424" s="17" t="s">
        <v>1784</v>
      </c>
      <c r="Q424" s="11" t="s">
        <v>1785</v>
      </c>
      <c r="R424" s="11"/>
      <c r="S424" s="11"/>
      <c r="T424" s="11"/>
      <c r="U424" s="11"/>
      <c r="V424" s="11"/>
      <c r="W424" s="11"/>
      <c r="X424" s="11"/>
      <c r="Y424" s="11"/>
      <c r="Z424" s="11" t="s">
        <v>82</v>
      </c>
      <c r="AA424" s="11"/>
      <c r="AB424" s="11"/>
      <c r="AC424" s="11"/>
      <c r="AD424" s="22">
        <f ca="1">IF(A424="","",TODAY())</f>
        <v>46211</v>
      </c>
    </row>
    <row r="425" customHeight="1" spans="1:30">
      <c r="A425" s="11" t="s">
        <v>1786</v>
      </c>
      <c r="B425" s="21">
        <v>2025</v>
      </c>
      <c r="C425" s="17" t="s">
        <v>1787</v>
      </c>
      <c r="D425" s="17" t="s">
        <v>3</v>
      </c>
      <c r="E425" s="18" t="s">
        <v>348</v>
      </c>
      <c r="F425" s="18" t="s">
        <v>1716</v>
      </c>
      <c r="G425" s="17" t="s">
        <v>1744</v>
      </c>
      <c r="H425" s="11" t="s">
        <v>3</v>
      </c>
      <c r="I425" s="11" t="s">
        <v>89</v>
      </c>
      <c r="J425" s="11" t="s">
        <v>90</v>
      </c>
      <c r="K425" s="11" t="str">
        <f>IF(J425="","",IF(OR(J425="金奖",J425="特等奖"),"顶级成果",IF(OR(J425="银奖",J425="一等奖",J425="创业之星"),"高等级成果",IF(OR(J425="铜奖",J425="二等奖"),"中等级成果",IF(OR(J425="三等奖",J425="优秀结项",J425="合格结项"),"一般成果",IF(OR(J425="国家级立项",J425="省级立项",J425="校级立项"),"立项成果","参与成果"))))))</f>
        <v>中等级成果</v>
      </c>
      <c r="L425" s="11" t="str">
        <f>IF(J425="","",IF(OR(J425="金奖",J425="银奖",J425="铜奖"),"金银铜体系",IF(OR(J425="特等奖",J425="一等奖",J425="二等奖",J425="三等奖"),"特一二三体系",IF(OR(J425="国家级立项",J425="省级立项",J425="校级立项"),"立项体系",IF(J425="创业之星","荣誉称号体系","其他")))))</f>
        <v>特一二三体系</v>
      </c>
      <c r="M425" s="11" t="str">
        <f>IF(J425="","",IF(OR(J425="入围奖",J425="优秀奖"),"是","是"))</f>
        <v>是</v>
      </c>
      <c r="N425" s="17" t="s">
        <v>1788</v>
      </c>
      <c r="O425" s="11"/>
      <c r="P425" s="17" t="s">
        <v>1789</v>
      </c>
      <c r="Q425" s="11" t="s">
        <v>1790</v>
      </c>
      <c r="R425" s="11"/>
      <c r="S425" s="11"/>
      <c r="T425" s="11"/>
      <c r="U425" s="11"/>
      <c r="V425" s="11"/>
      <c r="W425" s="11"/>
      <c r="X425" s="11"/>
      <c r="Y425" s="11"/>
      <c r="Z425" s="11" t="s">
        <v>82</v>
      </c>
      <c r="AA425" s="11"/>
      <c r="AB425" s="11"/>
      <c r="AC425" s="11"/>
      <c r="AD425" s="22">
        <f ca="1">IF(A425="","",TODAY())</f>
        <v>46211</v>
      </c>
    </row>
    <row r="426" customHeight="1" spans="1:30">
      <c r="A426" s="11" t="s">
        <v>1791</v>
      </c>
      <c r="B426" s="21">
        <v>2025</v>
      </c>
      <c r="C426" s="17" t="s">
        <v>1792</v>
      </c>
      <c r="D426" s="17" t="s">
        <v>3</v>
      </c>
      <c r="E426" s="18" t="s">
        <v>348</v>
      </c>
      <c r="F426" s="18" t="s">
        <v>1716</v>
      </c>
      <c r="G426" s="17" t="s">
        <v>1744</v>
      </c>
      <c r="H426" s="11" t="s">
        <v>3</v>
      </c>
      <c r="I426" s="11" t="s">
        <v>89</v>
      </c>
      <c r="J426" s="11" t="s">
        <v>69</v>
      </c>
      <c r="K426" s="11" t="str">
        <f>IF(J426="","",IF(OR(J426="金奖",J426="特等奖"),"顶级成果",IF(OR(J426="银奖",J426="一等奖",J426="创业之星"),"高等级成果",IF(OR(J426="铜奖",J426="二等奖"),"中等级成果",IF(OR(J426="三等奖",J426="优秀结项",J426="合格结项"),"一般成果",IF(OR(J426="国家级立项",J426="省级立项",J426="校级立项"),"立项成果","参与成果"))))))</f>
        <v>一般成果</v>
      </c>
      <c r="L426" s="11" t="str">
        <f>IF(J426="","",IF(OR(J426="金奖",J426="银奖",J426="铜奖"),"金银铜体系",IF(OR(J426="特等奖",J426="一等奖",J426="二等奖",J426="三等奖"),"特一二三体系",IF(OR(J426="国家级立项",J426="省级立项",J426="校级立项"),"立项体系",IF(J426="创业之星","荣誉称号体系","其他")))))</f>
        <v>特一二三体系</v>
      </c>
      <c r="M426" s="11" t="str">
        <f>IF(J426="","",IF(OR(J426="入围奖",J426="优秀奖"),"是","是"))</f>
        <v>是</v>
      </c>
      <c r="N426" s="17" t="s">
        <v>1793</v>
      </c>
      <c r="O426" s="11"/>
      <c r="P426" s="17" t="s">
        <v>1794</v>
      </c>
      <c r="Q426" s="11" t="s">
        <v>1795</v>
      </c>
      <c r="R426" s="11"/>
      <c r="S426" s="11"/>
      <c r="T426" s="11"/>
      <c r="U426" s="11"/>
      <c r="V426" s="11"/>
      <c r="W426" s="11"/>
      <c r="X426" s="11"/>
      <c r="Y426" s="11"/>
      <c r="Z426" s="11" t="s">
        <v>82</v>
      </c>
      <c r="AA426" s="11"/>
      <c r="AB426" s="11"/>
      <c r="AC426" s="11"/>
      <c r="AD426" s="22">
        <f ca="1">IF(A426="","",TODAY())</f>
        <v>46211</v>
      </c>
    </row>
    <row r="427" customHeight="1" spans="1:30">
      <c r="A427" s="11" t="s">
        <v>1796</v>
      </c>
      <c r="B427" s="21">
        <v>2025</v>
      </c>
      <c r="C427" s="17" t="s">
        <v>1797</v>
      </c>
      <c r="D427" s="17" t="s">
        <v>3</v>
      </c>
      <c r="E427" s="18" t="s">
        <v>348</v>
      </c>
      <c r="F427" s="18" t="s">
        <v>1716</v>
      </c>
      <c r="G427" s="17" t="s">
        <v>1744</v>
      </c>
      <c r="H427" s="11" t="s">
        <v>3</v>
      </c>
      <c r="I427" s="11" t="s">
        <v>89</v>
      </c>
      <c r="J427" s="11" t="s">
        <v>69</v>
      </c>
      <c r="K427" s="11" t="str">
        <f>IF(J427="","",IF(OR(J427="金奖",J427="特等奖"),"顶级成果",IF(OR(J427="银奖",J427="一等奖",J427="创业之星"),"高等级成果",IF(OR(J427="铜奖",J427="二等奖"),"中等级成果",IF(OR(J427="三等奖",J427="优秀结项",J427="合格结项"),"一般成果",IF(OR(J427="国家级立项",J427="省级立项",J427="校级立项"),"立项成果","参与成果"))))))</f>
        <v>一般成果</v>
      </c>
      <c r="L427" s="11" t="str">
        <f>IF(J427="","",IF(OR(J427="金奖",J427="银奖",J427="铜奖"),"金银铜体系",IF(OR(J427="特等奖",J427="一等奖",J427="二等奖",J427="三等奖"),"特一二三体系",IF(OR(J427="国家级立项",J427="省级立项",J427="校级立项"),"立项体系",IF(J427="创业之星","荣誉称号体系","其他")))))</f>
        <v>特一二三体系</v>
      </c>
      <c r="M427" s="11" t="str">
        <f>IF(J427="","",IF(OR(J427="入围奖",J427="优秀奖"),"是","是"))</f>
        <v>是</v>
      </c>
      <c r="N427" s="17" t="s">
        <v>1798</v>
      </c>
      <c r="O427" s="11"/>
      <c r="P427" s="17" t="s">
        <v>1799</v>
      </c>
      <c r="Q427" s="11" t="s">
        <v>359</v>
      </c>
      <c r="R427" s="11"/>
      <c r="S427" s="11"/>
      <c r="T427" s="11"/>
      <c r="U427" s="11"/>
      <c r="V427" s="11"/>
      <c r="W427" s="11"/>
      <c r="X427" s="11"/>
      <c r="Y427" s="11"/>
      <c r="Z427" s="11" t="s">
        <v>82</v>
      </c>
      <c r="AA427" s="11"/>
      <c r="AB427" s="11"/>
      <c r="AC427" s="11"/>
      <c r="AD427" s="22">
        <f ca="1">IF(A427="","",TODAY())</f>
        <v>46211</v>
      </c>
    </row>
    <row r="428" customHeight="1" spans="1:30">
      <c r="A428" s="11" t="s">
        <v>1800</v>
      </c>
      <c r="B428" s="21">
        <v>2025</v>
      </c>
      <c r="C428" s="17" t="s">
        <v>1801</v>
      </c>
      <c r="D428" s="17" t="s">
        <v>3</v>
      </c>
      <c r="E428" s="18" t="s">
        <v>348</v>
      </c>
      <c r="F428" s="18" t="s">
        <v>1716</v>
      </c>
      <c r="G428" s="17" t="s">
        <v>1744</v>
      </c>
      <c r="H428" s="11" t="s">
        <v>3</v>
      </c>
      <c r="I428" s="11" t="s">
        <v>89</v>
      </c>
      <c r="J428" s="11" t="s">
        <v>69</v>
      </c>
      <c r="K428" s="11" t="str">
        <f>IF(J428="","",IF(OR(J428="金奖",J428="特等奖"),"顶级成果",IF(OR(J428="银奖",J428="一等奖",J428="创业之星"),"高等级成果",IF(OR(J428="铜奖",J428="二等奖"),"中等级成果",IF(OR(J428="三等奖",J428="优秀结项",J428="合格结项"),"一般成果",IF(OR(J428="国家级立项",J428="省级立项",J428="校级立项"),"立项成果","参与成果"))))))</f>
        <v>一般成果</v>
      </c>
      <c r="L428" s="11" t="str">
        <f>IF(J428="","",IF(OR(J428="金奖",J428="银奖",J428="铜奖"),"金银铜体系",IF(OR(J428="特等奖",J428="一等奖",J428="二等奖",J428="三等奖"),"特一二三体系",IF(OR(J428="国家级立项",J428="省级立项",J428="校级立项"),"立项体系",IF(J428="创业之星","荣誉称号体系","其他")))))</f>
        <v>特一二三体系</v>
      </c>
      <c r="M428" s="11" t="str">
        <f>IF(J428="","",IF(OR(J428="入围奖",J428="优秀奖"),"是","是"))</f>
        <v>是</v>
      </c>
      <c r="N428" s="17" t="s">
        <v>1802</v>
      </c>
      <c r="O428" s="11"/>
      <c r="P428" s="17" t="s">
        <v>1803</v>
      </c>
      <c r="Q428" s="11" t="s">
        <v>1433</v>
      </c>
      <c r="R428" s="11"/>
      <c r="S428" s="11"/>
      <c r="T428" s="11"/>
      <c r="U428" s="11"/>
      <c r="V428" s="11"/>
      <c r="W428" s="11"/>
      <c r="X428" s="11"/>
      <c r="Y428" s="11"/>
      <c r="Z428" s="11" t="s">
        <v>82</v>
      </c>
      <c r="AA428" s="11"/>
      <c r="AB428" s="11"/>
      <c r="AC428" s="11"/>
      <c r="AD428" s="22">
        <f ca="1">IF(A428="","",TODAY())</f>
        <v>46211</v>
      </c>
    </row>
    <row r="429" customHeight="1" spans="1:30">
      <c r="A429" s="11" t="s">
        <v>1804</v>
      </c>
      <c r="B429" s="21">
        <v>2025</v>
      </c>
      <c r="C429" s="17" t="s">
        <v>1805</v>
      </c>
      <c r="D429" s="17" t="s">
        <v>5</v>
      </c>
      <c r="E429" s="18" t="s">
        <v>109</v>
      </c>
      <c r="F429" s="18" t="s">
        <v>1806</v>
      </c>
      <c r="G429" s="23">
        <v>2025</v>
      </c>
      <c r="H429" s="11" t="s">
        <v>5</v>
      </c>
      <c r="I429" s="11" t="s">
        <v>68</v>
      </c>
      <c r="J429" s="11" t="s">
        <v>111</v>
      </c>
      <c r="K429" s="11" t="str">
        <f>IF(J429="","",IF(OR(J429="金奖",J429="特等奖"),"顶级成果",IF(OR(J429="银奖",J429="一等奖",J429="创业之星"),"高等级成果",IF(OR(J429="铜奖",J429="二等奖"),"中等级成果",IF(OR(J429="三等奖",J429="优秀结项",J429="合格结项"),"一般成果",IF(OR(J429="国家级立项",J429="省级立项",J429="校级立项"),"立项成果","参与成果"))))))</f>
        <v>立项成果</v>
      </c>
      <c r="L429" s="11" t="str">
        <f>IF(J429="","",IF(OR(J429="金奖",J429="银奖",J429="铜奖"),"金银铜体系",IF(OR(J429="特等奖",J429="一等奖",J429="二等奖",J429="三等奖"),"特一二三体系",IF(OR(J429="国家级立项",J429="省级立项",J429="校级立项"),"立项体系",IF(J429="创业之星","荣誉称号体系","其他")))))</f>
        <v>立项体系</v>
      </c>
      <c r="M429" s="11" t="str">
        <f>IF(J429="","",IF(OR(J429="入围奖",J429="优秀奖"),"是","是"))</f>
        <v>是</v>
      </c>
      <c r="N429" s="17" t="s">
        <v>1180</v>
      </c>
      <c r="O429" s="11"/>
      <c r="P429" s="17" t="s">
        <v>1807</v>
      </c>
      <c r="Q429" s="11" t="s">
        <v>1808</v>
      </c>
      <c r="R429" s="11"/>
      <c r="S429" s="11"/>
      <c r="T429" s="11"/>
      <c r="U429" s="11"/>
      <c r="V429" s="11"/>
      <c r="W429" s="11"/>
      <c r="X429" s="11"/>
      <c r="Y429" s="11"/>
      <c r="Z429" s="11" t="s">
        <v>117</v>
      </c>
      <c r="AA429" s="11"/>
      <c r="AB429" s="11"/>
      <c r="AC429" s="11"/>
      <c r="AD429" s="22">
        <f ca="1">IF(A429="","",TODAY())</f>
        <v>46211</v>
      </c>
    </row>
    <row r="430" customHeight="1" spans="1:30">
      <c r="A430" s="11" t="s">
        <v>1809</v>
      </c>
      <c r="B430" s="21">
        <v>2025</v>
      </c>
      <c r="C430" s="17" t="s">
        <v>1810</v>
      </c>
      <c r="D430" s="17" t="s">
        <v>5</v>
      </c>
      <c r="E430" s="18" t="s">
        <v>109</v>
      </c>
      <c r="F430" s="18" t="s">
        <v>1806</v>
      </c>
      <c r="G430" s="23">
        <v>2025</v>
      </c>
      <c r="H430" s="11" t="s">
        <v>5</v>
      </c>
      <c r="I430" s="11" t="s">
        <v>68</v>
      </c>
      <c r="J430" s="11" t="s">
        <v>111</v>
      </c>
      <c r="K430" s="11" t="str">
        <f>IF(J430="","",IF(OR(J430="金奖",J430="特等奖"),"顶级成果",IF(OR(J430="银奖",J430="一等奖",J430="创业之星"),"高等级成果",IF(OR(J430="铜奖",J430="二等奖"),"中等级成果",IF(OR(J430="三等奖",J430="优秀结项",J430="合格结项"),"一般成果",IF(OR(J430="国家级立项",J430="省级立项",J430="校级立项"),"立项成果","参与成果"))))))</f>
        <v>立项成果</v>
      </c>
      <c r="L430" s="11" t="str">
        <f>IF(J430="","",IF(OR(J430="金奖",J430="银奖",J430="铜奖"),"金银铜体系",IF(OR(J430="特等奖",J430="一等奖",J430="二等奖",J430="三等奖"),"特一二三体系",IF(OR(J430="国家级立项",J430="省级立项",J430="校级立项"),"立项体系",IF(J430="创业之星","荣誉称号体系","其他")))))</f>
        <v>立项体系</v>
      </c>
      <c r="M430" s="11" t="str">
        <f>IF(J430="","",IF(OR(J430="入围奖",J430="优秀奖"),"是","是"))</f>
        <v>是</v>
      </c>
      <c r="N430" s="17" t="s">
        <v>1811</v>
      </c>
      <c r="O430" s="11"/>
      <c r="P430" s="17" t="s">
        <v>1812</v>
      </c>
      <c r="Q430" s="11" t="s">
        <v>1813</v>
      </c>
      <c r="R430" s="11"/>
      <c r="S430" s="11"/>
      <c r="T430" s="11"/>
      <c r="U430" s="11"/>
      <c r="V430" s="11"/>
      <c r="W430" s="11"/>
      <c r="X430" s="11"/>
      <c r="Y430" s="11"/>
      <c r="Z430" s="11" t="s">
        <v>117</v>
      </c>
      <c r="AA430" s="11"/>
      <c r="AB430" s="11"/>
      <c r="AC430" s="11"/>
      <c r="AD430" s="22">
        <f ca="1">IF(A430="","",TODAY())</f>
        <v>46211</v>
      </c>
    </row>
    <row r="431" customHeight="1" spans="1:30">
      <c r="A431" s="11" t="s">
        <v>1814</v>
      </c>
      <c r="B431" s="21">
        <v>2025</v>
      </c>
      <c r="C431" s="17" t="s">
        <v>1815</v>
      </c>
      <c r="D431" s="17" t="s">
        <v>5</v>
      </c>
      <c r="E431" s="18" t="s">
        <v>109</v>
      </c>
      <c r="F431" s="18" t="s">
        <v>1806</v>
      </c>
      <c r="G431" s="23">
        <v>2025</v>
      </c>
      <c r="H431" s="11" t="s">
        <v>5</v>
      </c>
      <c r="I431" s="11" t="s">
        <v>68</v>
      </c>
      <c r="J431" s="11" t="s">
        <v>111</v>
      </c>
      <c r="K431" s="11" t="str">
        <f>IF(J431="","",IF(OR(J431="金奖",J431="特等奖"),"顶级成果",IF(OR(J431="银奖",J431="一等奖",J431="创业之星"),"高等级成果",IF(OR(J431="铜奖",J431="二等奖"),"中等级成果",IF(OR(J431="三等奖",J431="优秀结项",J431="合格结项"),"一般成果",IF(OR(J431="国家级立项",J431="省级立项",J431="校级立项"),"立项成果","参与成果"))))))</f>
        <v>立项成果</v>
      </c>
      <c r="L431" s="11" t="str">
        <f>IF(J431="","",IF(OR(J431="金奖",J431="银奖",J431="铜奖"),"金银铜体系",IF(OR(J431="特等奖",J431="一等奖",J431="二等奖",J431="三等奖"),"特一二三体系",IF(OR(J431="国家级立项",J431="省级立项",J431="校级立项"),"立项体系",IF(J431="创业之星","荣誉称号体系","其他")))))</f>
        <v>立项体系</v>
      </c>
      <c r="M431" s="11" t="str">
        <f>IF(J431="","",IF(OR(J431="入围奖",J431="优秀奖"),"是","是"))</f>
        <v>是</v>
      </c>
      <c r="N431" s="17" t="s">
        <v>1668</v>
      </c>
      <c r="O431" s="11"/>
      <c r="P431" s="17" t="s">
        <v>1816</v>
      </c>
      <c r="Q431" s="11" t="s">
        <v>1817</v>
      </c>
      <c r="R431" s="11"/>
      <c r="S431" s="11"/>
      <c r="T431" s="11"/>
      <c r="U431" s="11"/>
      <c r="V431" s="11"/>
      <c r="W431" s="11"/>
      <c r="X431" s="11"/>
      <c r="Y431" s="11"/>
      <c r="Z431" s="11" t="s">
        <v>117</v>
      </c>
      <c r="AA431" s="11"/>
      <c r="AB431" s="11"/>
      <c r="AC431" s="11"/>
      <c r="AD431" s="22">
        <f ca="1">IF(A431="","",TODAY())</f>
        <v>46211</v>
      </c>
    </row>
    <row r="432" customHeight="1" spans="1:30">
      <c r="A432" s="11" t="s">
        <v>1818</v>
      </c>
      <c r="B432" s="21">
        <v>2025</v>
      </c>
      <c r="C432" s="17" t="s">
        <v>1819</v>
      </c>
      <c r="D432" s="17" t="s">
        <v>5</v>
      </c>
      <c r="E432" s="18" t="s">
        <v>109</v>
      </c>
      <c r="F432" s="18" t="s">
        <v>1806</v>
      </c>
      <c r="G432" s="23">
        <v>2025</v>
      </c>
      <c r="H432" s="11" t="s">
        <v>5</v>
      </c>
      <c r="I432" s="11" t="s">
        <v>68</v>
      </c>
      <c r="J432" s="11" t="s">
        <v>111</v>
      </c>
      <c r="K432" s="11" t="str">
        <f>IF(J432="","",IF(OR(J432="金奖",J432="特等奖"),"顶级成果",IF(OR(J432="银奖",J432="一等奖",J432="创业之星"),"高等级成果",IF(OR(J432="铜奖",J432="二等奖"),"中等级成果",IF(OR(J432="三等奖",J432="优秀结项",J432="合格结项"),"一般成果",IF(OR(J432="国家级立项",J432="省级立项",J432="校级立项"),"立项成果","参与成果"))))))</f>
        <v>立项成果</v>
      </c>
      <c r="L432" s="11" t="str">
        <f>IF(J432="","",IF(OR(J432="金奖",J432="银奖",J432="铜奖"),"金银铜体系",IF(OR(J432="特等奖",J432="一等奖",J432="二等奖",J432="三等奖"),"特一二三体系",IF(OR(J432="国家级立项",J432="省级立项",J432="校级立项"),"立项体系",IF(J432="创业之星","荣誉称号体系","其他")))))</f>
        <v>立项体系</v>
      </c>
      <c r="M432" s="11" t="str">
        <f>IF(J432="","",IF(OR(J432="入围奖",J432="优秀奖"),"是","是"))</f>
        <v>是</v>
      </c>
      <c r="N432" s="17" t="s">
        <v>1820</v>
      </c>
      <c r="O432" s="11"/>
      <c r="P432" s="17" t="s">
        <v>1821</v>
      </c>
      <c r="Q432" s="11" t="s">
        <v>1822</v>
      </c>
      <c r="R432" s="11"/>
      <c r="S432" s="11"/>
      <c r="T432" s="11"/>
      <c r="U432" s="11"/>
      <c r="V432" s="11"/>
      <c r="W432" s="11"/>
      <c r="X432" s="11"/>
      <c r="Y432" s="11"/>
      <c r="Z432" s="11" t="s">
        <v>117</v>
      </c>
      <c r="AA432" s="11"/>
      <c r="AB432" s="11"/>
      <c r="AC432" s="11"/>
      <c r="AD432" s="22">
        <f ca="1">IF(A432="","",TODAY())</f>
        <v>46211</v>
      </c>
    </row>
    <row r="433" customHeight="1" spans="1:30">
      <c r="A433" s="11" t="s">
        <v>1823</v>
      </c>
      <c r="B433" s="21">
        <v>2025</v>
      </c>
      <c r="C433" s="17" t="s">
        <v>1824</v>
      </c>
      <c r="D433" s="17" t="s">
        <v>5</v>
      </c>
      <c r="E433" s="18" t="s">
        <v>109</v>
      </c>
      <c r="F433" s="18" t="s">
        <v>1806</v>
      </c>
      <c r="G433" s="23">
        <v>2025</v>
      </c>
      <c r="H433" s="11" t="s">
        <v>5</v>
      </c>
      <c r="I433" s="11" t="s">
        <v>68</v>
      </c>
      <c r="J433" s="11" t="s">
        <v>111</v>
      </c>
      <c r="K433" s="11" t="str">
        <f>IF(J433="","",IF(OR(J433="金奖",J433="特等奖"),"顶级成果",IF(OR(J433="银奖",J433="一等奖",J433="创业之星"),"高等级成果",IF(OR(J433="铜奖",J433="二等奖"),"中等级成果",IF(OR(J433="三等奖",J433="优秀结项",J433="合格结项"),"一般成果",IF(OR(J433="国家级立项",J433="省级立项",J433="校级立项"),"立项成果","参与成果"))))))</f>
        <v>立项成果</v>
      </c>
      <c r="L433" s="11" t="str">
        <f>IF(J433="","",IF(OR(J433="金奖",J433="银奖",J433="铜奖"),"金银铜体系",IF(OR(J433="特等奖",J433="一等奖",J433="二等奖",J433="三等奖"),"特一二三体系",IF(OR(J433="国家级立项",J433="省级立项",J433="校级立项"),"立项体系",IF(J433="创业之星","荣誉称号体系","其他")))))</f>
        <v>立项体系</v>
      </c>
      <c r="M433" s="11" t="str">
        <f>IF(J433="","",IF(OR(J433="入围奖",J433="优秀奖"),"是","是"))</f>
        <v>是</v>
      </c>
      <c r="N433" s="17" t="s">
        <v>1825</v>
      </c>
      <c r="O433" s="11"/>
      <c r="P433" s="17" t="s">
        <v>1826</v>
      </c>
      <c r="Q433" s="11" t="s">
        <v>1827</v>
      </c>
      <c r="R433" s="11"/>
      <c r="S433" s="11"/>
      <c r="T433" s="11"/>
      <c r="U433" s="11"/>
      <c r="V433" s="11"/>
      <c r="W433" s="11"/>
      <c r="X433" s="11"/>
      <c r="Y433" s="11"/>
      <c r="Z433" s="11" t="s">
        <v>117</v>
      </c>
      <c r="AA433" s="11"/>
      <c r="AB433" s="11"/>
      <c r="AC433" s="11"/>
      <c r="AD433" s="22">
        <f ca="1">IF(A433="","",TODAY())</f>
        <v>46211</v>
      </c>
    </row>
    <row r="434" customHeight="1" spans="1:30">
      <c r="A434" s="11" t="s">
        <v>1828</v>
      </c>
      <c r="B434" s="21">
        <v>2025</v>
      </c>
      <c r="C434" s="17" t="s">
        <v>1829</v>
      </c>
      <c r="D434" s="17" t="s">
        <v>5</v>
      </c>
      <c r="E434" s="18" t="s">
        <v>109</v>
      </c>
      <c r="F434" s="18" t="s">
        <v>1806</v>
      </c>
      <c r="G434" s="23">
        <v>2025</v>
      </c>
      <c r="H434" s="11" t="s">
        <v>5</v>
      </c>
      <c r="I434" s="11" t="s">
        <v>68</v>
      </c>
      <c r="J434" s="11" t="s">
        <v>111</v>
      </c>
      <c r="K434" s="11" t="str">
        <f>IF(J434="","",IF(OR(J434="金奖",J434="特等奖"),"顶级成果",IF(OR(J434="银奖",J434="一等奖",J434="创业之星"),"高等级成果",IF(OR(J434="铜奖",J434="二等奖"),"中等级成果",IF(OR(J434="三等奖",J434="优秀结项",J434="合格结项"),"一般成果",IF(OR(J434="国家级立项",J434="省级立项",J434="校级立项"),"立项成果","参与成果"))))))</f>
        <v>立项成果</v>
      </c>
      <c r="L434" s="11" t="str">
        <f>IF(J434="","",IF(OR(J434="金奖",J434="银奖",J434="铜奖"),"金银铜体系",IF(OR(J434="特等奖",J434="一等奖",J434="二等奖",J434="三等奖"),"特一二三体系",IF(OR(J434="国家级立项",J434="省级立项",J434="校级立项"),"立项体系",IF(J434="创业之星","荣誉称号体系","其他")))))</f>
        <v>立项体系</v>
      </c>
      <c r="M434" s="11" t="str">
        <f>IF(J434="","",IF(OR(J434="入围奖",J434="优秀奖"),"是","是"))</f>
        <v>是</v>
      </c>
      <c r="N434" s="17" t="s">
        <v>1158</v>
      </c>
      <c r="O434" s="11"/>
      <c r="P434" s="17" t="s">
        <v>1830</v>
      </c>
      <c r="Q434" s="11" t="s">
        <v>1831</v>
      </c>
      <c r="R434" s="11"/>
      <c r="S434" s="11"/>
      <c r="T434" s="11"/>
      <c r="U434" s="11"/>
      <c r="V434" s="11"/>
      <c r="W434" s="11"/>
      <c r="X434" s="11"/>
      <c r="Y434" s="11"/>
      <c r="Z434" s="11" t="s">
        <v>117</v>
      </c>
      <c r="AA434" s="11"/>
      <c r="AB434" s="11"/>
      <c r="AC434" s="11"/>
      <c r="AD434" s="22">
        <f ca="1">IF(A434="","",TODAY())</f>
        <v>46211</v>
      </c>
    </row>
    <row r="435" customHeight="1" spans="1:30">
      <c r="A435" s="11" t="s">
        <v>1832</v>
      </c>
      <c r="B435" s="21">
        <v>2025</v>
      </c>
      <c r="C435" s="17" t="s">
        <v>1833</v>
      </c>
      <c r="D435" s="17" t="s">
        <v>5</v>
      </c>
      <c r="E435" s="18" t="s">
        <v>109</v>
      </c>
      <c r="F435" s="18" t="s">
        <v>1806</v>
      </c>
      <c r="G435" s="23">
        <v>2025</v>
      </c>
      <c r="H435" s="11" t="s">
        <v>5</v>
      </c>
      <c r="I435" s="11" t="s">
        <v>89</v>
      </c>
      <c r="J435" s="11" t="s">
        <v>122</v>
      </c>
      <c r="K435" s="11" t="str">
        <f>IF(J435="","",IF(OR(J435="金奖",J435="特等奖"),"顶级成果",IF(OR(J435="银奖",J435="一等奖",J435="创业之星"),"高等级成果",IF(OR(J435="铜奖",J435="二等奖"),"中等级成果",IF(OR(J435="三等奖",J435="优秀结项",J435="合格结项"),"一般成果",IF(OR(J435="国家级立项",J435="省级立项",J435="校级立项"),"立项成果","参与成果"))))))</f>
        <v>立项成果</v>
      </c>
      <c r="L435" s="11" t="str">
        <f>IF(J435="","",IF(OR(J435="金奖",J435="银奖",J435="铜奖"),"金银铜体系",IF(OR(J435="特等奖",J435="一等奖",J435="二等奖",J435="三等奖"),"特一二三体系",IF(OR(J435="国家级立项",J435="省级立项",J435="校级立项"),"立项体系",IF(J435="创业之星","荣誉称号体系","其他")))))</f>
        <v>立项体系</v>
      </c>
      <c r="M435" s="11" t="str">
        <f>IF(J435="","",IF(OR(J435="入围奖",J435="优秀奖"),"是","是"))</f>
        <v>是</v>
      </c>
      <c r="N435" s="17" t="s">
        <v>1834</v>
      </c>
      <c r="O435" s="11"/>
      <c r="P435" s="17" t="s">
        <v>1835</v>
      </c>
      <c r="Q435" s="11" t="s">
        <v>1836</v>
      </c>
      <c r="R435" s="11"/>
      <c r="S435" s="11"/>
      <c r="T435" s="11"/>
      <c r="U435" s="11"/>
      <c r="V435" s="11"/>
      <c r="W435" s="11"/>
      <c r="X435" s="11"/>
      <c r="Y435" s="11"/>
      <c r="Z435" s="11" t="s">
        <v>117</v>
      </c>
      <c r="AA435" s="11"/>
      <c r="AB435" s="11"/>
      <c r="AC435" s="11"/>
      <c r="AD435" s="22">
        <f ca="1">IF(A435="","",TODAY())</f>
        <v>46211</v>
      </c>
    </row>
    <row r="436" customHeight="1" spans="1:30">
      <c r="A436" s="11" t="s">
        <v>1837</v>
      </c>
      <c r="B436" s="21">
        <v>2025</v>
      </c>
      <c r="C436" s="17" t="s">
        <v>1838</v>
      </c>
      <c r="D436" s="17" t="s">
        <v>5</v>
      </c>
      <c r="E436" s="18" t="s">
        <v>109</v>
      </c>
      <c r="F436" s="18" t="s">
        <v>1806</v>
      </c>
      <c r="G436" s="23">
        <v>2025</v>
      </c>
      <c r="H436" s="11" t="s">
        <v>5</v>
      </c>
      <c r="I436" s="11" t="s">
        <v>89</v>
      </c>
      <c r="J436" s="11" t="s">
        <v>122</v>
      </c>
      <c r="K436" s="11" t="str">
        <f>IF(J436="","",IF(OR(J436="金奖",J436="特等奖"),"顶级成果",IF(OR(J436="银奖",J436="一等奖",J436="创业之星"),"高等级成果",IF(OR(J436="铜奖",J436="二等奖"),"中等级成果",IF(OR(J436="三等奖",J436="优秀结项",J436="合格结项"),"一般成果",IF(OR(J436="国家级立项",J436="省级立项",J436="校级立项"),"立项成果","参与成果"))))))</f>
        <v>立项成果</v>
      </c>
      <c r="L436" s="11" t="str">
        <f>IF(J436="","",IF(OR(J436="金奖",J436="银奖",J436="铜奖"),"金银铜体系",IF(OR(J436="特等奖",J436="一等奖",J436="二等奖",J436="三等奖"),"特一二三体系",IF(OR(J436="国家级立项",J436="省级立项",J436="校级立项"),"立项体系",IF(J436="创业之星","荣誉称号体系","其他")))))</f>
        <v>立项体系</v>
      </c>
      <c r="M436" s="11" t="str">
        <f>IF(J436="","",IF(OR(J436="入围奖",J436="优秀奖"),"是","是"))</f>
        <v>是</v>
      </c>
      <c r="N436" s="17" t="s">
        <v>1839</v>
      </c>
      <c r="O436" s="11"/>
      <c r="P436" s="17" t="s">
        <v>1840</v>
      </c>
      <c r="Q436" s="11" t="s">
        <v>1484</v>
      </c>
      <c r="R436" s="11"/>
      <c r="S436" s="11"/>
      <c r="T436" s="11"/>
      <c r="U436" s="11"/>
      <c r="V436" s="11"/>
      <c r="W436" s="11"/>
      <c r="X436" s="11"/>
      <c r="Y436" s="11"/>
      <c r="Z436" s="11" t="s">
        <v>117</v>
      </c>
      <c r="AA436" s="11"/>
      <c r="AB436" s="11"/>
      <c r="AC436" s="11"/>
      <c r="AD436" s="22">
        <f ca="1">IF(A436="","",TODAY())</f>
        <v>46211</v>
      </c>
    </row>
    <row r="437" customHeight="1" spans="1:30">
      <c r="A437" s="11" t="s">
        <v>1841</v>
      </c>
      <c r="B437" s="21">
        <v>2025</v>
      </c>
      <c r="C437" s="17" t="s">
        <v>1842</v>
      </c>
      <c r="D437" s="17" t="s">
        <v>5</v>
      </c>
      <c r="E437" s="18" t="s">
        <v>109</v>
      </c>
      <c r="F437" s="18" t="s">
        <v>1806</v>
      </c>
      <c r="G437" s="23">
        <v>2025</v>
      </c>
      <c r="H437" s="11" t="s">
        <v>5</v>
      </c>
      <c r="I437" s="11" t="s">
        <v>89</v>
      </c>
      <c r="J437" s="11" t="s">
        <v>122</v>
      </c>
      <c r="K437" s="11" t="str">
        <f>IF(J437="","",IF(OR(J437="金奖",J437="特等奖"),"顶级成果",IF(OR(J437="银奖",J437="一等奖",J437="创业之星"),"高等级成果",IF(OR(J437="铜奖",J437="二等奖"),"中等级成果",IF(OR(J437="三等奖",J437="优秀结项",J437="合格结项"),"一般成果",IF(OR(J437="国家级立项",J437="省级立项",J437="校级立项"),"立项成果","参与成果"))))))</f>
        <v>立项成果</v>
      </c>
      <c r="L437" s="11" t="str">
        <f>IF(J437="","",IF(OR(J437="金奖",J437="银奖",J437="铜奖"),"金银铜体系",IF(OR(J437="特等奖",J437="一等奖",J437="二等奖",J437="三等奖"),"特一二三体系",IF(OR(J437="国家级立项",J437="省级立项",J437="校级立项"),"立项体系",IF(J437="创业之星","荣誉称号体系","其他")))))</f>
        <v>立项体系</v>
      </c>
      <c r="M437" s="11" t="str">
        <f>IF(J437="","",IF(OR(J437="入围奖",J437="优秀奖"),"是","是"))</f>
        <v>是</v>
      </c>
      <c r="N437" s="17" t="s">
        <v>1735</v>
      </c>
      <c r="O437" s="11"/>
      <c r="P437" s="17" t="s">
        <v>1843</v>
      </c>
      <c r="Q437" s="11" t="s">
        <v>1844</v>
      </c>
      <c r="R437" s="11"/>
      <c r="S437" s="11"/>
      <c r="T437" s="11"/>
      <c r="U437" s="11"/>
      <c r="V437" s="11"/>
      <c r="W437" s="11"/>
      <c r="X437" s="11"/>
      <c r="Y437" s="11"/>
      <c r="Z437" s="11" t="s">
        <v>117</v>
      </c>
      <c r="AA437" s="11"/>
      <c r="AB437" s="11"/>
      <c r="AC437" s="11"/>
      <c r="AD437" s="22">
        <f ca="1">IF(A437="","",TODAY())</f>
        <v>46211</v>
      </c>
    </row>
    <row r="438" customHeight="1" spans="1:30">
      <c r="A438" s="11" t="s">
        <v>1845</v>
      </c>
      <c r="B438" s="21">
        <v>2025</v>
      </c>
      <c r="C438" s="17" t="s">
        <v>1846</v>
      </c>
      <c r="D438" s="17" t="s">
        <v>5</v>
      </c>
      <c r="E438" s="18" t="s">
        <v>109</v>
      </c>
      <c r="F438" s="18" t="s">
        <v>1806</v>
      </c>
      <c r="G438" s="23">
        <v>2025</v>
      </c>
      <c r="H438" s="11" t="s">
        <v>5</v>
      </c>
      <c r="I438" s="11" t="s">
        <v>129</v>
      </c>
      <c r="J438" s="11" t="s">
        <v>130</v>
      </c>
      <c r="K438" s="11" t="str">
        <f>IF(J438="","",IF(OR(J438="金奖",J438="特等奖"),"顶级成果",IF(OR(J438="银奖",J438="一等奖",J438="创业之星"),"高等级成果",IF(OR(J438="铜奖",J438="二等奖"),"中等级成果",IF(OR(J438="三等奖",J438="优秀结项",J438="合格结项"),"一般成果",IF(OR(J438="国家级立项",J438="省级立项",J438="校级立项"),"立项成果","参与成果"))))))</f>
        <v>立项成果</v>
      </c>
      <c r="L438" s="11" t="str">
        <f>IF(J438="","",IF(OR(J438="金奖",J438="银奖",J438="铜奖"),"金银铜体系",IF(OR(J438="特等奖",J438="一等奖",J438="二等奖",J438="三等奖"),"特一二三体系",IF(OR(J438="国家级立项",J438="省级立项",J438="校级立项"),"立项体系",IF(J438="创业之星","荣誉称号体系","其他")))))</f>
        <v>立项体系</v>
      </c>
      <c r="M438" s="11" t="str">
        <f>IF(J438="","",IF(OR(J438="入围奖",J438="优秀奖"),"是","是"))</f>
        <v>是</v>
      </c>
      <c r="N438" s="17" t="s">
        <v>1641</v>
      </c>
      <c r="O438" s="11"/>
      <c r="P438" s="17" t="s">
        <v>1847</v>
      </c>
      <c r="Q438" s="11" t="s">
        <v>1848</v>
      </c>
      <c r="R438" s="11"/>
      <c r="S438" s="11"/>
      <c r="T438" s="11"/>
      <c r="U438" s="11"/>
      <c r="V438" s="11"/>
      <c r="W438" s="11"/>
      <c r="X438" s="11"/>
      <c r="Y438" s="11"/>
      <c r="Z438" s="11" t="s">
        <v>117</v>
      </c>
      <c r="AA438" s="11"/>
      <c r="AB438" s="11"/>
      <c r="AC438" s="11"/>
      <c r="AD438" s="22">
        <f ca="1">IF(A438="","",TODAY())</f>
        <v>46211</v>
      </c>
    </row>
    <row r="439" customHeight="1" spans="1:30">
      <c r="A439" s="11" t="s">
        <v>1849</v>
      </c>
      <c r="B439" s="21">
        <v>2025</v>
      </c>
      <c r="C439" s="17" t="s">
        <v>1850</v>
      </c>
      <c r="D439" s="17" t="s">
        <v>5</v>
      </c>
      <c r="E439" s="18" t="s">
        <v>109</v>
      </c>
      <c r="F439" s="18" t="s">
        <v>1806</v>
      </c>
      <c r="G439" s="23">
        <v>2025</v>
      </c>
      <c r="H439" s="11" t="s">
        <v>5</v>
      </c>
      <c r="I439" s="11" t="s">
        <v>129</v>
      </c>
      <c r="J439" s="11" t="s">
        <v>130</v>
      </c>
      <c r="K439" s="11" t="str">
        <f>IF(J439="","",IF(OR(J439="金奖",J439="特等奖"),"顶级成果",IF(OR(J439="银奖",J439="一等奖",J439="创业之星"),"高等级成果",IF(OR(J439="铜奖",J439="二等奖"),"中等级成果",IF(OR(J439="三等奖",J439="优秀结项",J439="合格结项"),"一般成果",IF(OR(J439="国家级立项",J439="省级立项",J439="校级立项"),"立项成果","参与成果"))))))</f>
        <v>立项成果</v>
      </c>
      <c r="L439" s="11" t="str">
        <f>IF(J439="","",IF(OR(J439="金奖",J439="银奖",J439="铜奖"),"金银铜体系",IF(OR(J439="特等奖",J439="一等奖",J439="二等奖",J439="三等奖"),"特一二三体系",IF(OR(J439="国家级立项",J439="省级立项",J439="校级立项"),"立项体系",IF(J439="创业之星","荣誉称号体系","其他")))))</f>
        <v>立项体系</v>
      </c>
      <c r="M439" s="11" t="str">
        <f>IF(J439="","",IF(OR(J439="入围奖",J439="优秀奖"),"是","是"))</f>
        <v>是</v>
      </c>
      <c r="N439" s="17" t="s">
        <v>1327</v>
      </c>
      <c r="O439" s="11"/>
      <c r="P439" s="17" t="s">
        <v>1851</v>
      </c>
      <c r="Q439" s="11" t="s">
        <v>1450</v>
      </c>
      <c r="R439" s="11"/>
      <c r="S439" s="11"/>
      <c r="T439" s="11"/>
      <c r="U439" s="11"/>
      <c r="V439" s="11"/>
      <c r="W439" s="11"/>
      <c r="X439" s="11"/>
      <c r="Y439" s="11"/>
      <c r="Z439" s="11" t="s">
        <v>117</v>
      </c>
      <c r="AA439" s="11"/>
      <c r="AB439" s="11"/>
      <c r="AC439" s="11"/>
      <c r="AD439" s="22">
        <f ca="1">IF(A439="","",TODAY())</f>
        <v>46211</v>
      </c>
    </row>
    <row r="440" customHeight="1" spans="1:30">
      <c r="A440" s="11" t="s">
        <v>1852</v>
      </c>
      <c r="B440" s="21">
        <v>2025</v>
      </c>
      <c r="C440" s="17" t="s">
        <v>1853</v>
      </c>
      <c r="D440" s="17" t="s">
        <v>5</v>
      </c>
      <c r="E440" s="18" t="s">
        <v>109</v>
      </c>
      <c r="F440" s="18" t="s">
        <v>1806</v>
      </c>
      <c r="G440" s="23">
        <v>2025</v>
      </c>
      <c r="H440" s="11" t="s">
        <v>5</v>
      </c>
      <c r="I440" s="11" t="s">
        <v>129</v>
      </c>
      <c r="J440" s="11" t="s">
        <v>130</v>
      </c>
      <c r="K440" s="11" t="str">
        <f>IF(J440="","",IF(OR(J440="金奖",J440="特等奖"),"顶级成果",IF(OR(J440="银奖",J440="一等奖",J440="创业之星"),"高等级成果",IF(OR(J440="铜奖",J440="二等奖"),"中等级成果",IF(OR(J440="三等奖",J440="优秀结项",J440="合格结项"),"一般成果",IF(OR(J440="国家级立项",J440="省级立项",J440="校级立项"),"立项成果","参与成果"))))))</f>
        <v>立项成果</v>
      </c>
      <c r="L440" s="11" t="str">
        <f>IF(J440="","",IF(OR(J440="金奖",J440="银奖",J440="铜奖"),"金银铜体系",IF(OR(J440="特等奖",J440="一等奖",J440="二等奖",J440="三等奖"),"特一二三体系",IF(OR(J440="国家级立项",J440="省级立项",J440="校级立项"),"立项体系",IF(J440="创业之星","荣誉称号体系","其他")))))</f>
        <v>立项体系</v>
      </c>
      <c r="M440" s="11" t="str">
        <f>IF(J440="","",IF(OR(J440="入围奖",J440="优秀奖"),"是","是"))</f>
        <v>是</v>
      </c>
      <c r="N440" s="17" t="s">
        <v>1854</v>
      </c>
      <c r="O440" s="11"/>
      <c r="P440" s="17" t="s">
        <v>1855</v>
      </c>
      <c r="Q440" s="11" t="s">
        <v>1856</v>
      </c>
      <c r="R440" s="11"/>
      <c r="S440" s="11"/>
      <c r="T440" s="11"/>
      <c r="U440" s="11"/>
      <c r="V440" s="11"/>
      <c r="W440" s="11"/>
      <c r="X440" s="11"/>
      <c r="Y440" s="11"/>
      <c r="Z440" s="11" t="s">
        <v>117</v>
      </c>
      <c r="AA440" s="11"/>
      <c r="AB440" s="11"/>
      <c r="AC440" s="11"/>
      <c r="AD440" s="22">
        <f ca="1">IF(A440="","",TODAY())</f>
        <v>46211</v>
      </c>
    </row>
    <row r="441" customHeight="1" spans="1:30">
      <c r="A441" s="11" t="s">
        <v>1857</v>
      </c>
      <c r="B441" s="21">
        <v>2025</v>
      </c>
      <c r="C441" s="17" t="s">
        <v>1858</v>
      </c>
      <c r="D441" s="17" t="s">
        <v>5</v>
      </c>
      <c r="E441" s="18" t="s">
        <v>109</v>
      </c>
      <c r="F441" s="18" t="s">
        <v>1806</v>
      </c>
      <c r="G441" s="23">
        <v>2025</v>
      </c>
      <c r="H441" s="11" t="s">
        <v>5</v>
      </c>
      <c r="I441" s="11" t="s">
        <v>129</v>
      </c>
      <c r="J441" s="11" t="s">
        <v>130</v>
      </c>
      <c r="K441" s="11" t="str">
        <f>IF(J441="","",IF(OR(J441="金奖",J441="特等奖"),"顶级成果",IF(OR(J441="银奖",J441="一等奖",J441="创业之星"),"高等级成果",IF(OR(J441="铜奖",J441="二等奖"),"中等级成果",IF(OR(J441="三等奖",J441="优秀结项",J441="合格结项"),"一般成果",IF(OR(J441="国家级立项",J441="省级立项",J441="校级立项"),"立项成果","参与成果"))))))</f>
        <v>立项成果</v>
      </c>
      <c r="L441" s="11" t="str">
        <f>IF(J441="","",IF(OR(J441="金奖",J441="银奖",J441="铜奖"),"金银铜体系",IF(OR(J441="特等奖",J441="一等奖",J441="二等奖",J441="三等奖"),"特一二三体系",IF(OR(J441="国家级立项",J441="省级立项",J441="校级立项"),"立项体系",IF(J441="创业之星","荣誉称号体系","其他")))))</f>
        <v>立项体系</v>
      </c>
      <c r="M441" s="11" t="str">
        <f>IF(J441="","",IF(OR(J441="入围奖",J441="优秀奖"),"是","是"))</f>
        <v>是</v>
      </c>
      <c r="N441" s="17" t="s">
        <v>1859</v>
      </c>
      <c r="O441" s="11"/>
      <c r="P441" s="17" t="s">
        <v>1860</v>
      </c>
      <c r="Q441" s="11" t="s">
        <v>1433</v>
      </c>
      <c r="R441" s="11"/>
      <c r="S441" s="11"/>
      <c r="T441" s="11"/>
      <c r="U441" s="11"/>
      <c r="V441" s="11"/>
      <c r="W441" s="11"/>
      <c r="X441" s="11"/>
      <c r="Y441" s="11"/>
      <c r="Z441" s="11" t="s">
        <v>117</v>
      </c>
      <c r="AA441" s="11"/>
      <c r="AB441" s="11"/>
      <c r="AC441" s="11"/>
      <c r="AD441" s="22">
        <f ca="1">IF(A441="","",TODAY())</f>
        <v>46211</v>
      </c>
    </row>
    <row r="442" customHeight="1" spans="1:30">
      <c r="A442" s="11" t="s">
        <v>1861</v>
      </c>
      <c r="B442" s="21">
        <v>2025</v>
      </c>
      <c r="C442" s="17" t="s">
        <v>1862</v>
      </c>
      <c r="D442" s="17" t="s">
        <v>5</v>
      </c>
      <c r="E442" s="18" t="s">
        <v>109</v>
      </c>
      <c r="F442" s="18" t="s">
        <v>1806</v>
      </c>
      <c r="G442" s="23">
        <v>2025</v>
      </c>
      <c r="H442" s="11" t="s">
        <v>5</v>
      </c>
      <c r="I442" s="11" t="s">
        <v>129</v>
      </c>
      <c r="J442" s="11" t="s">
        <v>130</v>
      </c>
      <c r="K442" s="11" t="str">
        <f>IF(J442="","",IF(OR(J442="金奖",J442="特等奖"),"顶级成果",IF(OR(J442="银奖",J442="一等奖",J442="创业之星"),"高等级成果",IF(OR(J442="铜奖",J442="二等奖"),"中等级成果",IF(OR(J442="三等奖",J442="优秀结项",J442="合格结项"),"一般成果",IF(OR(J442="国家级立项",J442="省级立项",J442="校级立项"),"立项成果","参与成果"))))))</f>
        <v>立项成果</v>
      </c>
      <c r="L442" s="11" t="str">
        <f>IF(J442="","",IF(OR(J442="金奖",J442="银奖",J442="铜奖"),"金银铜体系",IF(OR(J442="特等奖",J442="一等奖",J442="二等奖",J442="三等奖"),"特一二三体系",IF(OR(J442="国家级立项",J442="省级立项",J442="校级立项"),"立项体系",IF(J442="创业之星","荣誉称号体系","其他")))))</f>
        <v>立项体系</v>
      </c>
      <c r="M442" s="11" t="str">
        <f>IF(J442="","",IF(OR(J442="入围奖",J442="优秀奖"),"是","是"))</f>
        <v>是</v>
      </c>
      <c r="N442" s="17" t="s">
        <v>1863</v>
      </c>
      <c r="O442" s="11"/>
      <c r="P442" s="17" t="s">
        <v>1864</v>
      </c>
      <c r="Q442" s="11" t="s">
        <v>1450</v>
      </c>
      <c r="R442" s="11"/>
      <c r="S442" s="11"/>
      <c r="T442" s="11"/>
      <c r="U442" s="11"/>
      <c r="V442" s="11"/>
      <c r="W442" s="11"/>
      <c r="X442" s="11"/>
      <c r="Y442" s="11"/>
      <c r="Z442" s="11" t="s">
        <v>117</v>
      </c>
      <c r="AA442" s="11"/>
      <c r="AB442" s="11"/>
      <c r="AC442" s="11"/>
      <c r="AD442" s="22">
        <f ca="1">IF(A442="","",TODAY())</f>
        <v>46211</v>
      </c>
    </row>
    <row r="443" customHeight="1" spans="1:30">
      <c r="A443" s="11" t="s">
        <v>1865</v>
      </c>
      <c r="B443" s="21">
        <v>2025</v>
      </c>
      <c r="C443" s="17" t="s">
        <v>1866</v>
      </c>
      <c r="D443" s="17" t="s">
        <v>5</v>
      </c>
      <c r="E443" s="18" t="s">
        <v>109</v>
      </c>
      <c r="F443" s="18" t="s">
        <v>1806</v>
      </c>
      <c r="G443" s="23">
        <v>2025</v>
      </c>
      <c r="H443" s="11" t="s">
        <v>5</v>
      </c>
      <c r="I443" s="11" t="s">
        <v>129</v>
      </c>
      <c r="J443" s="11" t="s">
        <v>130</v>
      </c>
      <c r="K443" s="11" t="str">
        <f>IF(J443="","",IF(OR(J443="金奖",J443="特等奖"),"顶级成果",IF(OR(J443="银奖",J443="一等奖",J443="创业之星"),"高等级成果",IF(OR(J443="铜奖",J443="二等奖"),"中等级成果",IF(OR(J443="三等奖",J443="优秀结项",J443="合格结项"),"一般成果",IF(OR(J443="国家级立项",J443="省级立项",J443="校级立项"),"立项成果","参与成果"))))))</f>
        <v>立项成果</v>
      </c>
      <c r="L443" s="11" t="str">
        <f>IF(J443="","",IF(OR(J443="金奖",J443="银奖",J443="铜奖"),"金银铜体系",IF(OR(J443="特等奖",J443="一等奖",J443="二等奖",J443="三等奖"),"特一二三体系",IF(OR(J443="国家级立项",J443="省级立项",J443="校级立项"),"立项体系",IF(J443="创业之星","荣誉称号体系","其他")))))</f>
        <v>立项体系</v>
      </c>
      <c r="M443" s="11" t="str">
        <f>IF(J443="","",IF(OR(J443="入围奖",J443="优秀奖"),"是","是"))</f>
        <v>是</v>
      </c>
      <c r="N443" s="17" t="s">
        <v>1867</v>
      </c>
      <c r="O443" s="11"/>
      <c r="P443" s="17" t="s">
        <v>1868</v>
      </c>
      <c r="Q443" s="11" t="s">
        <v>1869</v>
      </c>
      <c r="R443" s="11"/>
      <c r="S443" s="11"/>
      <c r="T443" s="11"/>
      <c r="U443" s="11"/>
      <c r="V443" s="11"/>
      <c r="W443" s="11"/>
      <c r="X443" s="11"/>
      <c r="Y443" s="11"/>
      <c r="Z443" s="11" t="s">
        <v>117</v>
      </c>
      <c r="AA443" s="11"/>
      <c r="AB443" s="11"/>
      <c r="AC443" s="11"/>
      <c r="AD443" s="22">
        <f ca="1">IF(A443="","",TODAY())</f>
        <v>46211</v>
      </c>
    </row>
    <row r="444" customHeight="1" spans="1:30">
      <c r="A444" s="11" t="s">
        <v>1870</v>
      </c>
      <c r="B444" s="21">
        <v>2025</v>
      </c>
      <c r="C444" s="17" t="s">
        <v>1871</v>
      </c>
      <c r="D444" s="17" t="s">
        <v>5</v>
      </c>
      <c r="E444" s="18" t="s">
        <v>109</v>
      </c>
      <c r="F444" s="18" t="s">
        <v>1806</v>
      </c>
      <c r="G444" s="23">
        <v>2025</v>
      </c>
      <c r="H444" s="11" t="s">
        <v>5</v>
      </c>
      <c r="I444" s="11" t="s">
        <v>129</v>
      </c>
      <c r="J444" s="11" t="s">
        <v>130</v>
      </c>
      <c r="K444" s="11" t="str">
        <f>IF(J444="","",IF(OR(J444="金奖",J444="特等奖"),"顶级成果",IF(OR(J444="银奖",J444="一等奖",J444="创业之星"),"高等级成果",IF(OR(J444="铜奖",J444="二等奖"),"中等级成果",IF(OR(J444="三等奖",J444="优秀结项",J444="合格结项"),"一般成果",IF(OR(J444="国家级立项",J444="省级立项",J444="校级立项"),"立项成果","参与成果"))))))</f>
        <v>立项成果</v>
      </c>
      <c r="L444" s="11" t="str">
        <f>IF(J444="","",IF(OR(J444="金奖",J444="银奖",J444="铜奖"),"金银铜体系",IF(OR(J444="特等奖",J444="一等奖",J444="二等奖",J444="三等奖"),"特一二三体系",IF(OR(J444="国家级立项",J444="省级立项",J444="校级立项"),"立项体系",IF(J444="创业之星","荣誉称号体系","其他")))))</f>
        <v>立项体系</v>
      </c>
      <c r="M444" s="11" t="str">
        <f>IF(J444="","",IF(OR(J444="入围奖",J444="优秀奖"),"是","是"))</f>
        <v>是</v>
      </c>
      <c r="N444" s="17" t="s">
        <v>1872</v>
      </c>
      <c r="O444" s="11"/>
      <c r="P444" s="17" t="s">
        <v>1873</v>
      </c>
      <c r="Q444" s="11" t="s">
        <v>1388</v>
      </c>
      <c r="R444" s="11"/>
      <c r="S444" s="11"/>
      <c r="T444" s="11"/>
      <c r="U444" s="11"/>
      <c r="V444" s="11"/>
      <c r="W444" s="11"/>
      <c r="X444" s="11"/>
      <c r="Y444" s="11"/>
      <c r="Z444" s="11" t="s">
        <v>117</v>
      </c>
      <c r="AA444" s="11"/>
      <c r="AB444" s="11"/>
      <c r="AC444" s="11"/>
      <c r="AD444" s="22">
        <f ca="1">IF(A444="","",TODAY())</f>
        <v>46211</v>
      </c>
    </row>
    <row r="445" customHeight="1" spans="1:30">
      <c r="A445" s="11" t="s">
        <v>1874</v>
      </c>
      <c r="B445" s="21">
        <v>2025</v>
      </c>
      <c r="C445" s="17" t="s">
        <v>1875</v>
      </c>
      <c r="D445" s="17" t="s">
        <v>5</v>
      </c>
      <c r="E445" s="18" t="s">
        <v>109</v>
      </c>
      <c r="F445" s="18" t="s">
        <v>1806</v>
      </c>
      <c r="G445" s="23">
        <v>2025</v>
      </c>
      <c r="H445" s="11" t="s">
        <v>5</v>
      </c>
      <c r="I445" s="11" t="s">
        <v>129</v>
      </c>
      <c r="J445" s="11" t="s">
        <v>130</v>
      </c>
      <c r="K445" s="11" t="str">
        <f>IF(J445="","",IF(OR(J445="金奖",J445="特等奖"),"顶级成果",IF(OR(J445="银奖",J445="一等奖",J445="创业之星"),"高等级成果",IF(OR(J445="铜奖",J445="二等奖"),"中等级成果",IF(OR(J445="三等奖",J445="优秀结项",J445="合格结项"),"一般成果",IF(OR(J445="国家级立项",J445="省级立项",J445="校级立项"),"立项成果","参与成果"))))))</f>
        <v>立项成果</v>
      </c>
      <c r="L445" s="11" t="str">
        <f>IF(J445="","",IF(OR(J445="金奖",J445="银奖",J445="铜奖"),"金银铜体系",IF(OR(J445="特等奖",J445="一等奖",J445="二等奖",J445="三等奖"),"特一二三体系",IF(OR(J445="国家级立项",J445="省级立项",J445="校级立项"),"立项体系",IF(J445="创业之星","荣誉称号体系","其他")))))</f>
        <v>立项体系</v>
      </c>
      <c r="M445" s="11" t="str">
        <f>IF(J445="","",IF(OR(J445="入围奖",J445="优秀奖"),"是","是"))</f>
        <v>是</v>
      </c>
      <c r="N445" s="17" t="s">
        <v>1876</v>
      </c>
      <c r="O445" s="11"/>
      <c r="P445" s="17" t="s">
        <v>1877</v>
      </c>
      <c r="Q445" s="11" t="s">
        <v>1878</v>
      </c>
      <c r="R445" s="11"/>
      <c r="S445" s="11"/>
      <c r="T445" s="11"/>
      <c r="U445" s="11"/>
      <c r="V445" s="11"/>
      <c r="W445" s="11"/>
      <c r="X445" s="11"/>
      <c r="Y445" s="11"/>
      <c r="Z445" s="11" t="s">
        <v>117</v>
      </c>
      <c r="AA445" s="11"/>
      <c r="AB445" s="11"/>
      <c r="AC445" s="11"/>
      <c r="AD445" s="22">
        <f ca="1">IF(A445="","",TODAY())</f>
        <v>46211</v>
      </c>
    </row>
    <row r="446" customHeight="1" spans="1:30">
      <c r="A446" s="11" t="s">
        <v>1879</v>
      </c>
      <c r="B446" s="21">
        <v>2025</v>
      </c>
      <c r="C446" s="17" t="s">
        <v>1880</v>
      </c>
      <c r="D446" s="17" t="s">
        <v>5</v>
      </c>
      <c r="E446" s="18" t="s">
        <v>109</v>
      </c>
      <c r="F446" s="18" t="s">
        <v>1806</v>
      </c>
      <c r="G446" s="23">
        <v>2025</v>
      </c>
      <c r="H446" s="11" t="s">
        <v>5</v>
      </c>
      <c r="I446" s="11" t="s">
        <v>129</v>
      </c>
      <c r="J446" s="11" t="s">
        <v>130</v>
      </c>
      <c r="K446" s="11" t="str">
        <f>IF(J446="","",IF(OR(J446="金奖",J446="特等奖"),"顶级成果",IF(OR(J446="银奖",J446="一等奖",J446="创业之星"),"高等级成果",IF(OR(J446="铜奖",J446="二等奖"),"中等级成果",IF(OR(J446="三等奖",J446="优秀结项",J446="合格结项"),"一般成果",IF(OR(J446="国家级立项",J446="省级立项",J446="校级立项"),"立项成果","参与成果"))))))</f>
        <v>立项成果</v>
      </c>
      <c r="L446" s="11" t="str">
        <f>IF(J446="","",IF(OR(J446="金奖",J446="银奖",J446="铜奖"),"金银铜体系",IF(OR(J446="特等奖",J446="一等奖",J446="二等奖",J446="三等奖"),"特一二三体系",IF(OR(J446="国家级立项",J446="省级立项",J446="校级立项"),"立项体系",IF(J446="创业之星","荣誉称号体系","其他")))))</f>
        <v>立项体系</v>
      </c>
      <c r="M446" s="11" t="str">
        <f>IF(J446="","",IF(OR(J446="入围奖",J446="优秀奖"),"是","是"))</f>
        <v>是</v>
      </c>
      <c r="N446" s="17" t="s">
        <v>1600</v>
      </c>
      <c r="O446" s="11"/>
      <c r="P446" s="17" t="s">
        <v>1881</v>
      </c>
      <c r="Q446" s="11" t="s">
        <v>1882</v>
      </c>
      <c r="R446" s="11"/>
      <c r="S446" s="11"/>
      <c r="T446" s="11"/>
      <c r="U446" s="11"/>
      <c r="V446" s="11"/>
      <c r="W446" s="11"/>
      <c r="X446" s="11"/>
      <c r="Y446" s="11"/>
      <c r="Z446" s="11" t="s">
        <v>117</v>
      </c>
      <c r="AA446" s="11"/>
      <c r="AB446" s="11"/>
      <c r="AC446" s="11"/>
      <c r="AD446" s="22">
        <f ca="1">IF(A446="","",TODAY())</f>
        <v>46211</v>
      </c>
    </row>
    <row r="447" customHeight="1" spans="1:30">
      <c r="A447" s="11" t="s">
        <v>1883</v>
      </c>
      <c r="B447" s="21">
        <v>2025</v>
      </c>
      <c r="C447" s="17" t="s">
        <v>1884</v>
      </c>
      <c r="D447" s="17" t="s">
        <v>5</v>
      </c>
      <c r="E447" s="18" t="s">
        <v>109</v>
      </c>
      <c r="F447" s="18" t="s">
        <v>1806</v>
      </c>
      <c r="G447" s="23">
        <v>2025</v>
      </c>
      <c r="H447" s="11" t="s">
        <v>5</v>
      </c>
      <c r="I447" s="11" t="s">
        <v>129</v>
      </c>
      <c r="J447" s="11" t="s">
        <v>130</v>
      </c>
      <c r="K447" s="11" t="str">
        <f>IF(J447="","",IF(OR(J447="金奖",J447="特等奖"),"顶级成果",IF(OR(J447="银奖",J447="一等奖",J447="创业之星"),"高等级成果",IF(OR(J447="铜奖",J447="二等奖"),"中等级成果",IF(OR(J447="三等奖",J447="优秀结项",J447="合格结项"),"一般成果",IF(OR(J447="国家级立项",J447="省级立项",J447="校级立项"),"立项成果","参与成果"))))))</f>
        <v>立项成果</v>
      </c>
      <c r="L447" s="11" t="str">
        <f>IF(J447="","",IF(OR(J447="金奖",J447="银奖",J447="铜奖"),"金银铜体系",IF(OR(J447="特等奖",J447="一等奖",J447="二等奖",J447="三等奖"),"特一二三体系",IF(OR(J447="国家级立项",J447="省级立项",J447="校级立项"),"立项体系",IF(J447="创业之星","荣誉称号体系","其他")))))</f>
        <v>立项体系</v>
      </c>
      <c r="M447" s="11" t="str">
        <f>IF(J447="","",IF(OR(J447="入围奖",J447="优秀奖"),"是","是"))</f>
        <v>是</v>
      </c>
      <c r="N447" s="17" t="s">
        <v>1885</v>
      </c>
      <c r="O447" s="11"/>
      <c r="P447" s="17" t="s">
        <v>1886</v>
      </c>
      <c r="Q447" s="11" t="s">
        <v>1433</v>
      </c>
      <c r="R447" s="11"/>
      <c r="S447" s="11"/>
      <c r="T447" s="11"/>
      <c r="U447" s="11"/>
      <c r="V447" s="11"/>
      <c r="W447" s="11"/>
      <c r="X447" s="11"/>
      <c r="Y447" s="11"/>
      <c r="Z447" s="11" t="s">
        <v>117</v>
      </c>
      <c r="AA447" s="11"/>
      <c r="AB447" s="11"/>
      <c r="AC447" s="11"/>
      <c r="AD447" s="22">
        <f ca="1">IF(A447="","",TODAY())</f>
        <v>46211</v>
      </c>
    </row>
    <row r="448" customHeight="1" spans="1:30">
      <c r="A448" s="11" t="s">
        <v>1887</v>
      </c>
      <c r="B448" s="21">
        <v>2025</v>
      </c>
      <c r="C448" s="17" t="s">
        <v>1888</v>
      </c>
      <c r="D448" s="17" t="s">
        <v>5</v>
      </c>
      <c r="E448" s="18" t="s">
        <v>109</v>
      </c>
      <c r="F448" s="18" t="s">
        <v>1806</v>
      </c>
      <c r="G448" s="23">
        <v>2025</v>
      </c>
      <c r="H448" s="11" t="s">
        <v>5</v>
      </c>
      <c r="I448" s="11" t="s">
        <v>129</v>
      </c>
      <c r="J448" s="11" t="s">
        <v>130</v>
      </c>
      <c r="K448" s="11" t="str">
        <f>IF(J448="","",IF(OR(J448="金奖",J448="特等奖"),"顶级成果",IF(OR(J448="银奖",J448="一等奖",J448="创业之星"),"高等级成果",IF(OR(J448="铜奖",J448="二等奖"),"中等级成果",IF(OR(J448="三等奖",J448="优秀结项",J448="合格结项"),"一般成果",IF(OR(J448="国家级立项",J448="省级立项",J448="校级立项"),"立项成果","参与成果"))))))</f>
        <v>立项成果</v>
      </c>
      <c r="L448" s="11" t="str">
        <f>IF(J448="","",IF(OR(J448="金奖",J448="银奖",J448="铜奖"),"金银铜体系",IF(OR(J448="特等奖",J448="一等奖",J448="二等奖",J448="三等奖"),"特一二三体系",IF(OR(J448="国家级立项",J448="省级立项",J448="校级立项"),"立项体系",IF(J448="创业之星","荣誉称号体系","其他")))))</f>
        <v>立项体系</v>
      </c>
      <c r="M448" s="11" t="str">
        <f>IF(J448="","",IF(OR(J448="入围奖",J448="优秀奖"),"是","是"))</f>
        <v>是</v>
      </c>
      <c r="N448" s="17" t="s">
        <v>1391</v>
      </c>
      <c r="O448" s="11"/>
      <c r="P448" s="17" t="s">
        <v>1889</v>
      </c>
      <c r="Q448" s="11" t="s">
        <v>1890</v>
      </c>
      <c r="R448" s="11"/>
      <c r="S448" s="11"/>
      <c r="T448" s="11"/>
      <c r="U448" s="11"/>
      <c r="V448" s="11"/>
      <c r="W448" s="11"/>
      <c r="X448" s="11"/>
      <c r="Y448" s="11"/>
      <c r="Z448" s="11" t="s">
        <v>117</v>
      </c>
      <c r="AA448" s="11"/>
      <c r="AB448" s="11"/>
      <c r="AC448" s="11"/>
      <c r="AD448" s="22">
        <f ca="1">IF(A448="","",TODAY())</f>
        <v>46211</v>
      </c>
    </row>
    <row r="449" customHeight="1" spans="1:30">
      <c r="A449" s="11" t="s">
        <v>1891</v>
      </c>
      <c r="B449" s="21">
        <v>2025</v>
      </c>
      <c r="C449" s="17" t="s">
        <v>1892</v>
      </c>
      <c r="D449" s="17" t="s">
        <v>5</v>
      </c>
      <c r="E449" s="18" t="s">
        <v>109</v>
      </c>
      <c r="F449" s="18" t="s">
        <v>1806</v>
      </c>
      <c r="G449" s="23">
        <v>2025</v>
      </c>
      <c r="H449" s="11" t="s">
        <v>5</v>
      </c>
      <c r="I449" s="11" t="s">
        <v>129</v>
      </c>
      <c r="J449" s="11" t="s">
        <v>130</v>
      </c>
      <c r="K449" s="11" t="str">
        <f>IF(J449="","",IF(OR(J449="金奖",J449="特等奖"),"顶级成果",IF(OR(J449="银奖",J449="一等奖",J449="创业之星"),"高等级成果",IF(OR(J449="铜奖",J449="二等奖"),"中等级成果",IF(OR(J449="三等奖",J449="优秀结项",J449="合格结项"),"一般成果",IF(OR(J449="国家级立项",J449="省级立项",J449="校级立项"),"立项成果","参与成果"))))))</f>
        <v>立项成果</v>
      </c>
      <c r="L449" s="11" t="str">
        <f>IF(J449="","",IF(OR(J449="金奖",J449="银奖",J449="铜奖"),"金银铜体系",IF(OR(J449="特等奖",J449="一等奖",J449="二等奖",J449="三等奖"),"特一二三体系",IF(OR(J449="国家级立项",J449="省级立项",J449="校级立项"),"立项体系",IF(J449="创业之星","荣誉称号体系","其他")))))</f>
        <v>立项体系</v>
      </c>
      <c r="M449" s="11" t="str">
        <f>IF(J449="","",IF(OR(J449="入围奖",J449="优秀奖"),"是","是"))</f>
        <v>是</v>
      </c>
      <c r="N449" s="17" t="s">
        <v>1893</v>
      </c>
      <c r="O449" s="11"/>
      <c r="P449" s="17" t="s">
        <v>1894</v>
      </c>
      <c r="Q449" s="11" t="s">
        <v>1552</v>
      </c>
      <c r="R449" s="11"/>
      <c r="S449" s="11"/>
      <c r="T449" s="11"/>
      <c r="U449" s="11"/>
      <c r="V449" s="11"/>
      <c r="W449" s="11"/>
      <c r="X449" s="11"/>
      <c r="Y449" s="11"/>
      <c r="Z449" s="11" t="s">
        <v>117</v>
      </c>
      <c r="AA449" s="11"/>
      <c r="AB449" s="11"/>
      <c r="AC449" s="11"/>
      <c r="AD449" s="22">
        <f ca="1">IF(A449="","",TODAY())</f>
        <v>46211</v>
      </c>
    </row>
    <row r="450" customHeight="1" spans="1:30">
      <c r="A450" s="11" t="s">
        <v>1895</v>
      </c>
      <c r="B450" s="21">
        <v>2025</v>
      </c>
      <c r="C450" s="17" t="s">
        <v>1896</v>
      </c>
      <c r="D450" s="17" t="s">
        <v>5</v>
      </c>
      <c r="E450" s="18" t="s">
        <v>109</v>
      </c>
      <c r="F450" s="18" t="s">
        <v>1806</v>
      </c>
      <c r="G450" s="23">
        <v>2025</v>
      </c>
      <c r="H450" s="11" t="s">
        <v>5</v>
      </c>
      <c r="I450" s="11" t="s">
        <v>129</v>
      </c>
      <c r="J450" s="11" t="s">
        <v>130</v>
      </c>
      <c r="K450" s="11" t="str">
        <f>IF(J450="","",IF(OR(J450="金奖",J450="特等奖"),"顶级成果",IF(OR(J450="银奖",J450="一等奖",J450="创业之星"),"高等级成果",IF(OR(J450="铜奖",J450="二等奖"),"中等级成果",IF(OR(J450="三等奖",J450="优秀结项",J450="合格结项"),"一般成果",IF(OR(J450="国家级立项",J450="省级立项",J450="校级立项"),"立项成果","参与成果"))))))</f>
        <v>立项成果</v>
      </c>
      <c r="L450" s="11" t="str">
        <f>IF(J450="","",IF(OR(J450="金奖",J450="银奖",J450="铜奖"),"金银铜体系",IF(OR(J450="特等奖",J450="一等奖",J450="二等奖",J450="三等奖"),"特一二三体系",IF(OR(J450="国家级立项",J450="省级立项",J450="校级立项"),"立项体系",IF(J450="创业之星","荣誉称号体系","其他")))))</f>
        <v>立项体系</v>
      </c>
      <c r="M450" s="11" t="str">
        <f>IF(J450="","",IF(OR(J450="入围奖",J450="优秀奖"),"是","是"))</f>
        <v>是</v>
      </c>
      <c r="N450" s="17" t="s">
        <v>1897</v>
      </c>
      <c r="O450" s="11"/>
      <c r="P450" s="17" t="s">
        <v>1898</v>
      </c>
      <c r="Q450" s="11" t="s">
        <v>521</v>
      </c>
      <c r="R450" s="11"/>
      <c r="S450" s="11"/>
      <c r="T450" s="11"/>
      <c r="U450" s="11"/>
      <c r="V450" s="11"/>
      <c r="W450" s="11"/>
      <c r="X450" s="11"/>
      <c r="Y450" s="11"/>
      <c r="Z450" s="11" t="s">
        <v>117</v>
      </c>
      <c r="AA450" s="11"/>
      <c r="AB450" s="11"/>
      <c r="AC450" s="11"/>
      <c r="AD450" s="22">
        <f ca="1">IF(A450="","",TODAY())</f>
        <v>46211</v>
      </c>
    </row>
    <row r="451" customHeight="1" spans="1:30">
      <c r="A451" s="11" t="s">
        <v>1899</v>
      </c>
      <c r="B451" s="21">
        <v>2025</v>
      </c>
      <c r="C451" s="17" t="s">
        <v>1900</v>
      </c>
      <c r="D451" s="17" t="s">
        <v>5</v>
      </c>
      <c r="E451" s="18" t="s">
        <v>109</v>
      </c>
      <c r="F451" s="18" t="s">
        <v>1806</v>
      </c>
      <c r="G451" s="23">
        <v>2025</v>
      </c>
      <c r="H451" s="11" t="s">
        <v>5</v>
      </c>
      <c r="I451" s="11" t="s">
        <v>129</v>
      </c>
      <c r="J451" s="11" t="s">
        <v>130</v>
      </c>
      <c r="K451" s="11" t="str">
        <f>IF(J451="","",IF(OR(J451="金奖",J451="特等奖"),"顶级成果",IF(OR(J451="银奖",J451="一等奖",J451="创业之星"),"高等级成果",IF(OR(J451="铜奖",J451="二等奖"),"中等级成果",IF(OR(J451="三等奖",J451="优秀结项",J451="合格结项"),"一般成果",IF(OR(J451="国家级立项",J451="省级立项",J451="校级立项"),"立项成果","参与成果"))))))</f>
        <v>立项成果</v>
      </c>
      <c r="L451" s="11" t="str">
        <f>IF(J451="","",IF(OR(J451="金奖",J451="银奖",J451="铜奖"),"金银铜体系",IF(OR(J451="特等奖",J451="一等奖",J451="二等奖",J451="三等奖"),"特一二三体系",IF(OR(J451="国家级立项",J451="省级立项",J451="校级立项"),"立项体系",IF(J451="创业之星","荣誉称号体系","其他")))))</f>
        <v>立项体系</v>
      </c>
      <c r="M451" s="11" t="str">
        <f>IF(J451="","",IF(OR(J451="入围奖",J451="优秀奖"),"是","是"))</f>
        <v>是</v>
      </c>
      <c r="N451" s="17" t="s">
        <v>1901</v>
      </c>
      <c r="O451" s="11"/>
      <c r="P451" s="17" t="s">
        <v>1902</v>
      </c>
      <c r="Q451" s="11" t="s">
        <v>1445</v>
      </c>
      <c r="R451" s="11"/>
      <c r="S451" s="11"/>
      <c r="T451" s="11"/>
      <c r="U451" s="11"/>
      <c r="V451" s="11"/>
      <c r="W451" s="11"/>
      <c r="X451" s="11"/>
      <c r="Y451" s="11"/>
      <c r="Z451" s="11" t="s">
        <v>117</v>
      </c>
      <c r="AA451" s="11"/>
      <c r="AB451" s="11"/>
      <c r="AC451" s="11"/>
      <c r="AD451" s="22">
        <f ca="1">IF(A451="","",TODAY())</f>
        <v>46211</v>
      </c>
    </row>
    <row r="452" customHeight="1" spans="1:30">
      <c r="A452" s="11" t="s">
        <v>1903</v>
      </c>
      <c r="B452" s="21">
        <v>2025</v>
      </c>
      <c r="C452" s="17" t="s">
        <v>1904</v>
      </c>
      <c r="D452" s="17" t="s">
        <v>5</v>
      </c>
      <c r="E452" s="18" t="s">
        <v>109</v>
      </c>
      <c r="F452" s="18" t="s">
        <v>1806</v>
      </c>
      <c r="G452" s="23">
        <v>2025</v>
      </c>
      <c r="H452" s="11" t="s">
        <v>5</v>
      </c>
      <c r="I452" s="11" t="s">
        <v>129</v>
      </c>
      <c r="J452" s="11" t="s">
        <v>130</v>
      </c>
      <c r="K452" s="11" t="str">
        <f>IF(J452="","",IF(OR(J452="金奖",J452="特等奖"),"顶级成果",IF(OR(J452="银奖",J452="一等奖",J452="创业之星"),"高等级成果",IF(OR(J452="铜奖",J452="二等奖"),"中等级成果",IF(OR(J452="三等奖",J452="优秀结项",J452="合格结项"),"一般成果",IF(OR(J452="国家级立项",J452="省级立项",J452="校级立项"),"立项成果","参与成果"))))))</f>
        <v>立项成果</v>
      </c>
      <c r="L452" s="11" t="str">
        <f>IF(J452="","",IF(OR(J452="金奖",J452="银奖",J452="铜奖"),"金银铜体系",IF(OR(J452="特等奖",J452="一等奖",J452="二等奖",J452="三等奖"),"特一二三体系",IF(OR(J452="国家级立项",J452="省级立项",J452="校级立项"),"立项体系",IF(J452="创业之星","荣誉称号体系","其他")))))</f>
        <v>立项体系</v>
      </c>
      <c r="M452" s="11" t="str">
        <f>IF(J452="","",IF(OR(J452="入围奖",J452="优秀奖"),"是","是"))</f>
        <v>是</v>
      </c>
      <c r="N452" s="17" t="s">
        <v>1905</v>
      </c>
      <c r="O452" s="11"/>
      <c r="P452" s="17" t="s">
        <v>1906</v>
      </c>
      <c r="Q452" s="11" t="s">
        <v>1907</v>
      </c>
      <c r="R452" s="11"/>
      <c r="S452" s="11"/>
      <c r="T452" s="11"/>
      <c r="U452" s="11"/>
      <c r="V452" s="11"/>
      <c r="W452" s="11"/>
      <c r="X452" s="11"/>
      <c r="Y452" s="11"/>
      <c r="Z452" s="11" t="s">
        <v>117</v>
      </c>
      <c r="AA452" s="11"/>
      <c r="AB452" s="11"/>
      <c r="AC452" s="11"/>
      <c r="AD452" s="22">
        <f ca="1">IF(A452="","",TODAY())</f>
        <v>46211</v>
      </c>
    </row>
    <row r="453" customHeight="1" spans="1:30">
      <c r="A453" s="11" t="s">
        <v>1908</v>
      </c>
      <c r="B453" s="21">
        <v>2025</v>
      </c>
      <c r="C453" s="17" t="s">
        <v>1909</v>
      </c>
      <c r="D453" s="17" t="s">
        <v>5</v>
      </c>
      <c r="E453" s="18" t="s">
        <v>109</v>
      </c>
      <c r="F453" s="18" t="s">
        <v>1806</v>
      </c>
      <c r="G453" s="23">
        <v>2025</v>
      </c>
      <c r="H453" s="11" t="s">
        <v>5</v>
      </c>
      <c r="I453" s="11" t="s">
        <v>129</v>
      </c>
      <c r="J453" s="11" t="s">
        <v>130</v>
      </c>
      <c r="K453" s="11" t="str">
        <f>IF(J453="","",IF(OR(J453="金奖",J453="特等奖"),"顶级成果",IF(OR(J453="银奖",J453="一等奖",J453="创业之星"),"高等级成果",IF(OR(J453="铜奖",J453="二等奖"),"中等级成果",IF(OR(J453="三等奖",J453="优秀结项",J453="合格结项"),"一般成果",IF(OR(J453="国家级立项",J453="省级立项",J453="校级立项"),"立项成果","参与成果"))))))</f>
        <v>立项成果</v>
      </c>
      <c r="L453" s="11" t="str">
        <f>IF(J453="","",IF(OR(J453="金奖",J453="银奖",J453="铜奖"),"金银铜体系",IF(OR(J453="特等奖",J453="一等奖",J453="二等奖",J453="三等奖"),"特一二三体系",IF(OR(J453="国家级立项",J453="省级立项",J453="校级立项"),"立项体系",IF(J453="创业之星","荣誉称号体系","其他")))))</f>
        <v>立项体系</v>
      </c>
      <c r="M453" s="11" t="str">
        <f>IF(J453="","",IF(OR(J453="入围奖",J453="优秀奖"),"是","是"))</f>
        <v>是</v>
      </c>
      <c r="N453" s="17" t="s">
        <v>1740</v>
      </c>
      <c r="O453" s="11"/>
      <c r="P453" s="17" t="s">
        <v>1910</v>
      </c>
      <c r="Q453" s="11" t="s">
        <v>1911</v>
      </c>
      <c r="R453" s="11"/>
      <c r="S453" s="11"/>
      <c r="T453" s="11"/>
      <c r="U453" s="11"/>
      <c r="V453" s="11"/>
      <c r="W453" s="11"/>
      <c r="X453" s="11"/>
      <c r="Y453" s="11"/>
      <c r="Z453" s="11" t="s">
        <v>117</v>
      </c>
      <c r="AA453" s="11"/>
      <c r="AB453" s="11"/>
      <c r="AC453" s="11"/>
      <c r="AD453" s="22">
        <f ca="1">IF(A453="","",TODAY())</f>
        <v>46211</v>
      </c>
    </row>
    <row r="454" customHeight="1" spans="1:30">
      <c r="A454" s="11" t="s">
        <v>1912</v>
      </c>
      <c r="B454" s="21">
        <v>2025</v>
      </c>
      <c r="C454" s="17" t="s">
        <v>1913</v>
      </c>
      <c r="D454" s="17" t="s">
        <v>5</v>
      </c>
      <c r="E454" s="18" t="s">
        <v>109</v>
      </c>
      <c r="F454" s="18" t="s">
        <v>1806</v>
      </c>
      <c r="G454" s="23">
        <v>2025</v>
      </c>
      <c r="H454" s="11" t="s">
        <v>5</v>
      </c>
      <c r="I454" s="11" t="s">
        <v>129</v>
      </c>
      <c r="J454" s="11" t="s">
        <v>130</v>
      </c>
      <c r="K454" s="11" t="str">
        <f>IF(J454="","",IF(OR(J454="金奖",J454="特等奖"),"顶级成果",IF(OR(J454="银奖",J454="一等奖",J454="创业之星"),"高等级成果",IF(OR(J454="铜奖",J454="二等奖"),"中等级成果",IF(OR(J454="三等奖",J454="优秀结项",J454="合格结项"),"一般成果",IF(OR(J454="国家级立项",J454="省级立项",J454="校级立项"),"立项成果","参与成果"))))))</f>
        <v>立项成果</v>
      </c>
      <c r="L454" s="11" t="str">
        <f>IF(J454="","",IF(OR(J454="金奖",J454="银奖",J454="铜奖"),"金银铜体系",IF(OR(J454="特等奖",J454="一等奖",J454="二等奖",J454="三等奖"),"特一二三体系",IF(OR(J454="国家级立项",J454="省级立项",J454="校级立项"),"立项体系",IF(J454="创业之星","荣誉称号体系","其他")))))</f>
        <v>立项体系</v>
      </c>
      <c r="M454" s="11" t="str">
        <f>IF(J454="","",IF(OR(J454="入围奖",J454="优秀奖"),"是","是"))</f>
        <v>是</v>
      </c>
      <c r="N454" s="17" t="s">
        <v>1254</v>
      </c>
      <c r="O454" s="11"/>
      <c r="P454" s="17" t="s">
        <v>1914</v>
      </c>
      <c r="Q454" s="11" t="s">
        <v>1915</v>
      </c>
      <c r="R454" s="11"/>
      <c r="S454" s="11"/>
      <c r="T454" s="11"/>
      <c r="U454" s="11"/>
      <c r="V454" s="11"/>
      <c r="W454" s="11"/>
      <c r="X454" s="11"/>
      <c r="Y454" s="11"/>
      <c r="Z454" s="11" t="s">
        <v>117</v>
      </c>
      <c r="AA454" s="11"/>
      <c r="AB454" s="11"/>
      <c r="AC454" s="11"/>
      <c r="AD454" s="22">
        <f ca="1">IF(A454="","",TODAY())</f>
        <v>46211</v>
      </c>
    </row>
    <row r="455" customHeight="1" spans="1:30">
      <c r="A455" s="11" t="s">
        <v>1916</v>
      </c>
      <c r="B455" s="21">
        <v>2025</v>
      </c>
      <c r="C455" s="17" t="s">
        <v>1917</v>
      </c>
      <c r="D455" s="17" t="s">
        <v>5</v>
      </c>
      <c r="E455" s="18" t="s">
        <v>109</v>
      </c>
      <c r="F455" s="18" t="s">
        <v>1806</v>
      </c>
      <c r="G455" s="23">
        <v>2025</v>
      </c>
      <c r="H455" s="11" t="s">
        <v>5</v>
      </c>
      <c r="I455" s="11" t="s">
        <v>129</v>
      </c>
      <c r="J455" s="11" t="s">
        <v>130</v>
      </c>
      <c r="K455" s="11" t="str">
        <f>IF(J455="","",IF(OR(J455="金奖",J455="特等奖"),"顶级成果",IF(OR(J455="银奖",J455="一等奖",J455="创业之星"),"高等级成果",IF(OR(J455="铜奖",J455="二等奖"),"中等级成果",IF(OR(J455="三等奖",J455="优秀结项",J455="合格结项"),"一般成果",IF(OR(J455="国家级立项",J455="省级立项",J455="校级立项"),"立项成果","参与成果"))))))</f>
        <v>立项成果</v>
      </c>
      <c r="L455" s="11" t="str">
        <f>IF(J455="","",IF(OR(J455="金奖",J455="银奖",J455="铜奖"),"金银铜体系",IF(OR(J455="特等奖",J455="一等奖",J455="二等奖",J455="三等奖"),"特一二三体系",IF(OR(J455="国家级立项",J455="省级立项",J455="校级立项"),"立项体系",IF(J455="创业之星","荣誉称号体系","其他")))))</f>
        <v>立项体系</v>
      </c>
      <c r="M455" s="11" t="str">
        <f>IF(J455="","",IF(OR(J455="入围奖",J455="优秀奖"),"是","是"))</f>
        <v>是</v>
      </c>
      <c r="N455" s="17" t="s">
        <v>1918</v>
      </c>
      <c r="O455" s="11"/>
      <c r="P455" s="17" t="s">
        <v>1919</v>
      </c>
      <c r="Q455" s="11" t="s">
        <v>1433</v>
      </c>
      <c r="R455" s="11"/>
      <c r="S455" s="11"/>
      <c r="T455" s="11"/>
      <c r="U455" s="11"/>
      <c r="V455" s="11"/>
      <c r="W455" s="11"/>
      <c r="X455" s="11"/>
      <c r="Y455" s="11"/>
      <c r="Z455" s="11" t="s">
        <v>117</v>
      </c>
      <c r="AA455" s="11"/>
      <c r="AB455" s="11"/>
      <c r="AC455" s="11"/>
      <c r="AD455" s="22">
        <f ca="1">IF(A455="","",TODAY())</f>
        <v>46211</v>
      </c>
    </row>
    <row r="456" customHeight="1" spans="1:30">
      <c r="A456" s="11" t="s">
        <v>1920</v>
      </c>
      <c r="B456" s="21">
        <v>2025</v>
      </c>
      <c r="C456" s="17" t="s">
        <v>1921</v>
      </c>
      <c r="D456" s="17" t="s">
        <v>5</v>
      </c>
      <c r="E456" s="18" t="s">
        <v>109</v>
      </c>
      <c r="F456" s="18" t="s">
        <v>1806</v>
      </c>
      <c r="G456" s="23">
        <v>2025</v>
      </c>
      <c r="H456" s="11" t="s">
        <v>5</v>
      </c>
      <c r="I456" s="11" t="s">
        <v>129</v>
      </c>
      <c r="J456" s="11" t="s">
        <v>130</v>
      </c>
      <c r="K456" s="11" t="str">
        <f>IF(J456="","",IF(OR(J456="金奖",J456="特等奖"),"顶级成果",IF(OR(J456="银奖",J456="一等奖",J456="创业之星"),"高等级成果",IF(OR(J456="铜奖",J456="二等奖"),"中等级成果",IF(OR(J456="三等奖",J456="优秀结项",J456="合格结项"),"一般成果",IF(OR(J456="国家级立项",J456="省级立项",J456="校级立项"),"立项成果","参与成果"))))))</f>
        <v>立项成果</v>
      </c>
      <c r="L456" s="11" t="str">
        <f>IF(J456="","",IF(OR(J456="金奖",J456="银奖",J456="铜奖"),"金银铜体系",IF(OR(J456="特等奖",J456="一等奖",J456="二等奖",J456="三等奖"),"特一二三体系",IF(OR(J456="国家级立项",J456="省级立项",J456="校级立项"),"立项体系",IF(J456="创业之星","荣誉称号体系","其他")))))</f>
        <v>立项体系</v>
      </c>
      <c r="M456" s="11" t="str">
        <f>IF(J456="","",IF(OR(J456="入围奖",J456="优秀奖"),"是","是"))</f>
        <v>是</v>
      </c>
      <c r="N456" s="17" t="s">
        <v>1922</v>
      </c>
      <c r="O456" s="11"/>
      <c r="P456" s="17" t="s">
        <v>1923</v>
      </c>
      <c r="Q456" s="11" t="s">
        <v>1924</v>
      </c>
      <c r="R456" s="11"/>
      <c r="S456" s="11"/>
      <c r="T456" s="11"/>
      <c r="U456" s="11"/>
      <c r="V456" s="11"/>
      <c r="W456" s="11"/>
      <c r="X456" s="11"/>
      <c r="Y456" s="11"/>
      <c r="Z456" s="11" t="s">
        <v>117</v>
      </c>
      <c r="AA456" s="11"/>
      <c r="AB456" s="11"/>
      <c r="AC456" s="11"/>
      <c r="AD456" s="22">
        <f ca="1">IF(A456="","",TODAY())</f>
        <v>46211</v>
      </c>
    </row>
    <row r="457" customHeight="1" spans="1:30">
      <c r="A457" s="11" t="s">
        <v>1925</v>
      </c>
      <c r="B457" s="21">
        <v>2025</v>
      </c>
      <c r="C457" s="17" t="s">
        <v>1926</v>
      </c>
      <c r="D457" s="17" t="s">
        <v>5</v>
      </c>
      <c r="E457" s="18" t="s">
        <v>109</v>
      </c>
      <c r="F457" s="18" t="s">
        <v>1806</v>
      </c>
      <c r="G457" s="23">
        <v>2025</v>
      </c>
      <c r="H457" s="11" t="s">
        <v>5</v>
      </c>
      <c r="I457" s="11" t="s">
        <v>129</v>
      </c>
      <c r="J457" s="11" t="s">
        <v>130</v>
      </c>
      <c r="K457" s="11" t="str">
        <f>IF(J457="","",IF(OR(J457="金奖",J457="特等奖"),"顶级成果",IF(OR(J457="银奖",J457="一等奖",J457="创业之星"),"高等级成果",IF(OR(J457="铜奖",J457="二等奖"),"中等级成果",IF(OR(J457="三等奖",J457="优秀结项",J457="合格结项"),"一般成果",IF(OR(J457="国家级立项",J457="省级立项",J457="校级立项"),"立项成果","参与成果"))))))</f>
        <v>立项成果</v>
      </c>
      <c r="L457" s="11" t="str">
        <f>IF(J457="","",IF(OR(J457="金奖",J457="银奖",J457="铜奖"),"金银铜体系",IF(OR(J457="特等奖",J457="一等奖",J457="二等奖",J457="三等奖"),"特一二三体系",IF(OR(J457="国家级立项",J457="省级立项",J457="校级立项"),"立项体系",IF(J457="创业之星","荣誉称号体系","其他")))))</f>
        <v>立项体系</v>
      </c>
      <c r="M457" s="11" t="str">
        <f>IF(J457="","",IF(OR(J457="入围奖",J457="优秀奖"),"是","是"))</f>
        <v>是</v>
      </c>
      <c r="N457" s="17" t="s">
        <v>1927</v>
      </c>
      <c r="O457" s="11"/>
      <c r="P457" s="17" t="s">
        <v>1928</v>
      </c>
      <c r="Q457" s="11" t="s">
        <v>1929</v>
      </c>
      <c r="R457" s="11"/>
      <c r="S457" s="11"/>
      <c r="T457" s="11"/>
      <c r="U457" s="11"/>
      <c r="V457" s="11"/>
      <c r="W457" s="11"/>
      <c r="X457" s="11"/>
      <c r="Y457" s="11"/>
      <c r="Z457" s="11" t="s">
        <v>117</v>
      </c>
      <c r="AA457" s="11"/>
      <c r="AB457" s="11"/>
      <c r="AC457" s="11"/>
      <c r="AD457" s="22">
        <f ca="1">IF(A457="","",TODAY())</f>
        <v>46211</v>
      </c>
    </row>
    <row r="458" customHeight="1" spans="1:30">
      <c r="A458" s="11" t="s">
        <v>1930</v>
      </c>
      <c r="B458" s="21">
        <v>2025</v>
      </c>
      <c r="C458" s="17" t="s">
        <v>1931</v>
      </c>
      <c r="D458" s="17" t="s">
        <v>5</v>
      </c>
      <c r="E458" s="18" t="s">
        <v>109</v>
      </c>
      <c r="F458" s="18" t="s">
        <v>1806</v>
      </c>
      <c r="G458" s="23">
        <v>2025</v>
      </c>
      <c r="H458" s="11" t="s">
        <v>5</v>
      </c>
      <c r="I458" s="11" t="s">
        <v>129</v>
      </c>
      <c r="J458" s="11" t="s">
        <v>130</v>
      </c>
      <c r="K458" s="11" t="str">
        <f>IF(J458="","",IF(OR(J458="金奖",J458="特等奖"),"顶级成果",IF(OR(J458="银奖",J458="一等奖",J458="创业之星"),"高等级成果",IF(OR(J458="铜奖",J458="二等奖"),"中等级成果",IF(OR(J458="三等奖",J458="优秀结项",J458="合格结项"),"一般成果",IF(OR(J458="国家级立项",J458="省级立项",J458="校级立项"),"立项成果","参与成果"))))))</f>
        <v>立项成果</v>
      </c>
      <c r="L458" s="11" t="str">
        <f>IF(J458="","",IF(OR(J458="金奖",J458="银奖",J458="铜奖"),"金银铜体系",IF(OR(J458="特等奖",J458="一等奖",J458="二等奖",J458="三等奖"),"特一二三体系",IF(OR(J458="国家级立项",J458="省级立项",J458="校级立项"),"立项体系",IF(J458="创业之星","荣誉称号体系","其他")))))</f>
        <v>立项体系</v>
      </c>
      <c r="M458" s="11" t="str">
        <f>IF(J458="","",IF(OR(J458="入围奖",J458="优秀奖"),"是","是"))</f>
        <v>是</v>
      </c>
      <c r="N458" s="17" t="s">
        <v>1750</v>
      </c>
      <c r="O458" s="11"/>
      <c r="P458" s="17" t="s">
        <v>1932</v>
      </c>
      <c r="Q458" s="11" t="s">
        <v>1933</v>
      </c>
      <c r="R458" s="11"/>
      <c r="S458" s="11"/>
      <c r="T458" s="11"/>
      <c r="U458" s="11"/>
      <c r="V458" s="11"/>
      <c r="W458" s="11"/>
      <c r="X458" s="11"/>
      <c r="Y458" s="11"/>
      <c r="Z458" s="11" t="s">
        <v>117</v>
      </c>
      <c r="AA458" s="11"/>
      <c r="AB458" s="11"/>
      <c r="AC458" s="11"/>
      <c r="AD458" s="22">
        <f ca="1">IF(A458="","",TODAY())</f>
        <v>46211</v>
      </c>
    </row>
    <row r="459" customHeight="1" spans="1:30">
      <c r="A459" s="11" t="s">
        <v>1934</v>
      </c>
      <c r="B459" s="21">
        <v>2025</v>
      </c>
      <c r="C459" s="17" t="s">
        <v>1935</v>
      </c>
      <c r="D459" s="17" t="s">
        <v>5</v>
      </c>
      <c r="E459" s="18" t="s">
        <v>109</v>
      </c>
      <c r="F459" s="18" t="s">
        <v>1806</v>
      </c>
      <c r="G459" s="23">
        <v>2025</v>
      </c>
      <c r="H459" s="11" t="s">
        <v>5</v>
      </c>
      <c r="I459" s="11" t="s">
        <v>129</v>
      </c>
      <c r="J459" s="11" t="s">
        <v>130</v>
      </c>
      <c r="K459" s="11" t="str">
        <f>IF(J459="","",IF(OR(J459="金奖",J459="特等奖"),"顶级成果",IF(OR(J459="银奖",J459="一等奖",J459="创业之星"),"高等级成果",IF(OR(J459="铜奖",J459="二等奖"),"中等级成果",IF(OR(J459="三等奖",J459="优秀结项",J459="合格结项"),"一般成果",IF(OR(J459="国家级立项",J459="省级立项",J459="校级立项"),"立项成果","参与成果"))))))</f>
        <v>立项成果</v>
      </c>
      <c r="L459" s="11" t="str">
        <f>IF(J459="","",IF(OR(J459="金奖",J459="银奖",J459="铜奖"),"金银铜体系",IF(OR(J459="特等奖",J459="一等奖",J459="二等奖",J459="三等奖"),"特一二三体系",IF(OR(J459="国家级立项",J459="省级立项",J459="校级立项"),"立项体系",IF(J459="创业之星","荣誉称号体系","其他")))))</f>
        <v>立项体系</v>
      </c>
      <c r="M459" s="11" t="str">
        <f>IF(J459="","",IF(OR(J459="入围奖",J459="优秀奖"),"是","是"))</f>
        <v>是</v>
      </c>
      <c r="N459" s="17" t="s">
        <v>1936</v>
      </c>
      <c r="O459" s="11"/>
      <c r="P459" s="17" t="s">
        <v>1937</v>
      </c>
      <c r="Q459" s="11" t="s">
        <v>1938</v>
      </c>
      <c r="R459" s="11"/>
      <c r="S459" s="11"/>
      <c r="T459" s="11"/>
      <c r="U459" s="11"/>
      <c r="V459" s="11"/>
      <c r="W459" s="11"/>
      <c r="X459" s="11"/>
      <c r="Y459" s="11"/>
      <c r="Z459" s="11" t="s">
        <v>117</v>
      </c>
      <c r="AA459" s="11"/>
      <c r="AB459" s="11"/>
      <c r="AC459" s="11"/>
      <c r="AD459" s="22">
        <f ca="1">IF(A459="","",TODAY())</f>
        <v>46211</v>
      </c>
    </row>
    <row r="460" customHeight="1" spans="1:30">
      <c r="A460" s="11" t="s">
        <v>1939</v>
      </c>
      <c r="B460" s="21">
        <v>2025</v>
      </c>
      <c r="C460" s="17" t="s">
        <v>1940</v>
      </c>
      <c r="D460" s="17" t="s">
        <v>5</v>
      </c>
      <c r="E460" s="18" t="s">
        <v>109</v>
      </c>
      <c r="F460" s="18" t="s">
        <v>1806</v>
      </c>
      <c r="G460" s="23">
        <v>2025</v>
      </c>
      <c r="H460" s="11" t="s">
        <v>5</v>
      </c>
      <c r="I460" s="11" t="s">
        <v>129</v>
      </c>
      <c r="J460" s="11" t="s">
        <v>130</v>
      </c>
      <c r="K460" s="11" t="str">
        <f>IF(J460="","",IF(OR(J460="金奖",J460="特等奖"),"顶级成果",IF(OR(J460="银奖",J460="一等奖",J460="创业之星"),"高等级成果",IF(OR(J460="铜奖",J460="二等奖"),"中等级成果",IF(OR(J460="三等奖",J460="优秀结项",J460="合格结项"),"一般成果",IF(OR(J460="国家级立项",J460="省级立项",J460="校级立项"),"立项成果","参与成果"))))))</f>
        <v>立项成果</v>
      </c>
      <c r="L460" s="11" t="str">
        <f>IF(J460="","",IF(OR(J460="金奖",J460="银奖",J460="铜奖"),"金银铜体系",IF(OR(J460="特等奖",J460="一等奖",J460="二等奖",J460="三等奖"),"特一二三体系",IF(OR(J460="国家级立项",J460="省级立项",J460="校级立项"),"立项体系",IF(J460="创业之星","荣誉称号体系","其他")))))</f>
        <v>立项体系</v>
      </c>
      <c r="M460" s="11" t="str">
        <f>IF(J460="","",IF(OR(J460="入围奖",J460="优秀奖"),"是","是"))</f>
        <v>是</v>
      </c>
      <c r="N460" s="17" t="s">
        <v>1941</v>
      </c>
      <c r="O460" s="11"/>
      <c r="P460" s="17" t="s">
        <v>1942</v>
      </c>
      <c r="Q460" s="11" t="s">
        <v>1943</v>
      </c>
      <c r="R460" s="11"/>
      <c r="S460" s="11"/>
      <c r="T460" s="11"/>
      <c r="U460" s="11"/>
      <c r="V460" s="11"/>
      <c r="W460" s="11"/>
      <c r="X460" s="11"/>
      <c r="Y460" s="11"/>
      <c r="Z460" s="11" t="s">
        <v>117</v>
      </c>
      <c r="AA460" s="11"/>
      <c r="AB460" s="11"/>
      <c r="AC460" s="11"/>
      <c r="AD460" s="22">
        <f ca="1">IF(A460="","",TODAY())</f>
        <v>46211</v>
      </c>
    </row>
    <row r="461" customHeight="1" spans="1:30">
      <c r="A461" s="11" t="s">
        <v>1944</v>
      </c>
      <c r="B461" s="21">
        <v>2025</v>
      </c>
      <c r="C461" s="17" t="s">
        <v>1945</v>
      </c>
      <c r="D461" s="17" t="s">
        <v>5</v>
      </c>
      <c r="E461" s="18" t="s">
        <v>109</v>
      </c>
      <c r="F461" s="18" t="s">
        <v>1806</v>
      </c>
      <c r="G461" s="23">
        <v>2025</v>
      </c>
      <c r="H461" s="11" t="s">
        <v>5</v>
      </c>
      <c r="I461" s="11" t="s">
        <v>129</v>
      </c>
      <c r="J461" s="11" t="s">
        <v>130</v>
      </c>
      <c r="K461" s="11" t="str">
        <f>IF(J461="","",IF(OR(J461="金奖",J461="特等奖"),"顶级成果",IF(OR(J461="银奖",J461="一等奖",J461="创业之星"),"高等级成果",IF(OR(J461="铜奖",J461="二等奖"),"中等级成果",IF(OR(J461="三等奖",J461="优秀结项",J461="合格结项"),"一般成果",IF(OR(J461="国家级立项",J461="省级立项",J461="校级立项"),"立项成果","参与成果"))))))</f>
        <v>立项成果</v>
      </c>
      <c r="L461" s="11" t="str">
        <f>IF(J461="","",IF(OR(J461="金奖",J461="银奖",J461="铜奖"),"金银铜体系",IF(OR(J461="特等奖",J461="一等奖",J461="二等奖",J461="三等奖"),"特一二三体系",IF(OR(J461="国家级立项",J461="省级立项",J461="校级立项"),"立项体系",IF(J461="创业之星","荣誉称号体系","其他")))))</f>
        <v>立项体系</v>
      </c>
      <c r="M461" s="11" t="str">
        <f>IF(J461="","",IF(OR(J461="入围奖",J461="优秀奖"),"是","是"))</f>
        <v>是</v>
      </c>
      <c r="N461" s="17" t="s">
        <v>1946</v>
      </c>
      <c r="O461" s="11"/>
      <c r="P461" s="17" t="s">
        <v>1947</v>
      </c>
      <c r="Q461" s="11" t="s">
        <v>1948</v>
      </c>
      <c r="R461" s="11"/>
      <c r="S461" s="11"/>
      <c r="T461" s="11"/>
      <c r="U461" s="11"/>
      <c r="V461" s="11"/>
      <c r="W461" s="11"/>
      <c r="X461" s="11"/>
      <c r="Y461" s="11"/>
      <c r="Z461" s="11" t="s">
        <v>117</v>
      </c>
      <c r="AA461" s="11"/>
      <c r="AB461" s="11"/>
      <c r="AC461" s="11"/>
      <c r="AD461" s="22">
        <f ca="1">IF(A461="","",TODAY())</f>
        <v>46211</v>
      </c>
    </row>
    <row r="462" customHeight="1" spans="1:30">
      <c r="A462" s="11" t="s">
        <v>1949</v>
      </c>
      <c r="B462" s="21">
        <v>2025</v>
      </c>
      <c r="C462" s="17" t="s">
        <v>1950</v>
      </c>
      <c r="D462" s="17" t="s">
        <v>5</v>
      </c>
      <c r="E462" s="18" t="s">
        <v>109</v>
      </c>
      <c r="F462" s="18" t="s">
        <v>1806</v>
      </c>
      <c r="G462" s="23">
        <v>2025</v>
      </c>
      <c r="H462" s="11" t="s">
        <v>5</v>
      </c>
      <c r="I462" s="11" t="s">
        <v>129</v>
      </c>
      <c r="J462" s="11" t="s">
        <v>130</v>
      </c>
      <c r="K462" s="11" t="str">
        <f>IF(J462="","",IF(OR(J462="金奖",J462="特等奖"),"顶级成果",IF(OR(J462="银奖",J462="一等奖",J462="创业之星"),"高等级成果",IF(OR(J462="铜奖",J462="二等奖"),"中等级成果",IF(OR(J462="三等奖",J462="优秀结项",J462="合格结项"),"一般成果",IF(OR(J462="国家级立项",J462="省级立项",J462="校级立项"),"立项成果","参与成果"))))))</f>
        <v>立项成果</v>
      </c>
      <c r="L462" s="11" t="str">
        <f>IF(J462="","",IF(OR(J462="金奖",J462="银奖",J462="铜奖"),"金银铜体系",IF(OR(J462="特等奖",J462="一等奖",J462="二等奖",J462="三等奖"),"特一二三体系",IF(OR(J462="国家级立项",J462="省级立项",J462="校级立项"),"立项体系",IF(J462="创业之星","荣誉称号体系","其他")))))</f>
        <v>立项体系</v>
      </c>
      <c r="M462" s="11" t="str">
        <f>IF(J462="","",IF(OR(J462="入围奖",J462="优秀奖"),"是","是"))</f>
        <v>是</v>
      </c>
      <c r="N462" s="17" t="s">
        <v>1555</v>
      </c>
      <c r="O462" s="11"/>
      <c r="P462" s="17" t="s">
        <v>1951</v>
      </c>
      <c r="Q462" s="11" t="s">
        <v>1552</v>
      </c>
      <c r="R462" s="11"/>
      <c r="S462" s="11"/>
      <c r="T462" s="11"/>
      <c r="U462" s="11"/>
      <c r="V462" s="11"/>
      <c r="W462" s="11"/>
      <c r="X462" s="11"/>
      <c r="Y462" s="11"/>
      <c r="Z462" s="11" t="s">
        <v>117</v>
      </c>
      <c r="AA462" s="11"/>
      <c r="AB462" s="11"/>
      <c r="AC462" s="11"/>
      <c r="AD462" s="22">
        <f ca="1">IF(A462="","",TODAY())</f>
        <v>46211</v>
      </c>
    </row>
    <row r="463" customHeight="1" spans="1:30">
      <c r="A463" s="11" t="s">
        <v>1952</v>
      </c>
      <c r="B463" s="21">
        <v>2025</v>
      </c>
      <c r="C463" s="17" t="s">
        <v>1953</v>
      </c>
      <c r="D463" s="17" t="s">
        <v>5</v>
      </c>
      <c r="E463" s="18" t="s">
        <v>109</v>
      </c>
      <c r="F463" s="18" t="s">
        <v>1806</v>
      </c>
      <c r="G463" s="23">
        <v>2025</v>
      </c>
      <c r="H463" s="11" t="s">
        <v>5</v>
      </c>
      <c r="I463" s="11" t="s">
        <v>129</v>
      </c>
      <c r="J463" s="11" t="s">
        <v>130</v>
      </c>
      <c r="K463" s="11" t="str">
        <f>IF(J463="","",IF(OR(J463="金奖",J463="特等奖"),"顶级成果",IF(OR(J463="银奖",J463="一等奖",J463="创业之星"),"高等级成果",IF(OR(J463="铜奖",J463="二等奖"),"中等级成果",IF(OR(J463="三等奖",J463="优秀结项",J463="合格结项"),"一般成果",IF(OR(J463="国家级立项",J463="省级立项",J463="校级立项"),"立项成果","参与成果"))))))</f>
        <v>立项成果</v>
      </c>
      <c r="L463" s="11" t="str">
        <f>IF(J463="","",IF(OR(J463="金奖",J463="银奖",J463="铜奖"),"金银铜体系",IF(OR(J463="特等奖",J463="一等奖",J463="二等奖",J463="三等奖"),"特一二三体系",IF(OR(J463="国家级立项",J463="省级立项",J463="校级立项"),"立项体系",IF(J463="创业之星","荣誉称号体系","其他")))))</f>
        <v>立项体系</v>
      </c>
      <c r="M463" s="11" t="str">
        <f>IF(J463="","",IF(OR(J463="入围奖",J463="优秀奖"),"是","是"))</f>
        <v>是</v>
      </c>
      <c r="N463" s="17" t="s">
        <v>1954</v>
      </c>
      <c r="O463" s="11"/>
      <c r="P463" s="17" t="s">
        <v>1955</v>
      </c>
      <c r="Q463" s="11" t="s">
        <v>1956</v>
      </c>
      <c r="R463" s="11"/>
      <c r="S463" s="11"/>
      <c r="T463" s="11"/>
      <c r="U463" s="11"/>
      <c r="V463" s="11"/>
      <c r="W463" s="11"/>
      <c r="X463" s="11"/>
      <c r="Y463" s="11"/>
      <c r="Z463" s="11" t="s">
        <v>117</v>
      </c>
      <c r="AA463" s="11"/>
      <c r="AB463" s="11"/>
      <c r="AC463" s="11"/>
      <c r="AD463" s="22">
        <f ca="1">IF(A463="","",TODAY())</f>
        <v>46211</v>
      </c>
    </row>
    <row r="464" customHeight="1" spans="1:30">
      <c r="A464" s="11" t="s">
        <v>1957</v>
      </c>
      <c r="B464" s="21">
        <v>2025</v>
      </c>
      <c r="C464" s="17" t="s">
        <v>1958</v>
      </c>
      <c r="D464" s="17" t="s">
        <v>5</v>
      </c>
      <c r="E464" s="18" t="s">
        <v>109</v>
      </c>
      <c r="F464" s="18" t="s">
        <v>1806</v>
      </c>
      <c r="G464" s="23">
        <v>2025</v>
      </c>
      <c r="H464" s="11" t="s">
        <v>5</v>
      </c>
      <c r="I464" s="11" t="s">
        <v>129</v>
      </c>
      <c r="J464" s="11" t="s">
        <v>130</v>
      </c>
      <c r="K464" s="11" t="str">
        <f>IF(J464="","",IF(OR(J464="金奖",J464="特等奖"),"顶级成果",IF(OR(J464="银奖",J464="一等奖",J464="创业之星"),"高等级成果",IF(OR(J464="铜奖",J464="二等奖"),"中等级成果",IF(OR(J464="三等奖",J464="优秀结项",J464="合格结项"),"一般成果",IF(OR(J464="国家级立项",J464="省级立项",J464="校级立项"),"立项成果","参与成果"))))))</f>
        <v>立项成果</v>
      </c>
      <c r="L464" s="11" t="str">
        <f>IF(J464="","",IF(OR(J464="金奖",J464="银奖",J464="铜奖"),"金银铜体系",IF(OR(J464="特等奖",J464="一等奖",J464="二等奖",J464="三等奖"),"特一二三体系",IF(OR(J464="国家级立项",J464="省级立项",J464="校级立项"),"立项体系",IF(J464="创业之星","荣誉称号体系","其他")))))</f>
        <v>立项体系</v>
      </c>
      <c r="M464" s="11" t="str">
        <f>IF(J464="","",IF(OR(J464="入围奖",J464="优秀奖"),"是","是"))</f>
        <v>是</v>
      </c>
      <c r="N464" s="17" t="s">
        <v>1959</v>
      </c>
      <c r="O464" s="11"/>
      <c r="P464" s="17" t="s">
        <v>1960</v>
      </c>
      <c r="Q464" s="11" t="s">
        <v>1961</v>
      </c>
      <c r="R464" s="11"/>
      <c r="S464" s="11"/>
      <c r="T464" s="11"/>
      <c r="U464" s="11"/>
      <c r="V464" s="11"/>
      <c r="W464" s="11"/>
      <c r="X464" s="11"/>
      <c r="Y464" s="11"/>
      <c r="Z464" s="11" t="s">
        <v>117</v>
      </c>
      <c r="AA464" s="11"/>
      <c r="AB464" s="11"/>
      <c r="AC464" s="11"/>
      <c r="AD464" s="22">
        <f ca="1">IF(A464="","",TODAY())</f>
        <v>46211</v>
      </c>
    </row>
    <row r="465" customHeight="1" spans="1:30">
      <c r="A465" s="11" t="s">
        <v>1962</v>
      </c>
      <c r="B465" s="21">
        <v>2025</v>
      </c>
      <c r="C465" s="17" t="s">
        <v>1963</v>
      </c>
      <c r="D465" s="17" t="s">
        <v>5</v>
      </c>
      <c r="E465" s="18" t="s">
        <v>109</v>
      </c>
      <c r="F465" s="18" t="s">
        <v>1806</v>
      </c>
      <c r="G465" s="23">
        <v>2025</v>
      </c>
      <c r="H465" s="11" t="s">
        <v>5</v>
      </c>
      <c r="I465" s="11" t="s">
        <v>129</v>
      </c>
      <c r="J465" s="11" t="s">
        <v>130</v>
      </c>
      <c r="K465" s="11" t="str">
        <f>IF(J465="","",IF(OR(J465="金奖",J465="特等奖"),"顶级成果",IF(OR(J465="银奖",J465="一等奖",J465="创业之星"),"高等级成果",IF(OR(J465="铜奖",J465="二等奖"),"中等级成果",IF(OR(J465="三等奖",J465="优秀结项",J465="合格结项"),"一般成果",IF(OR(J465="国家级立项",J465="省级立项",J465="校级立项"),"立项成果","参与成果"))))))</f>
        <v>立项成果</v>
      </c>
      <c r="L465" s="11" t="str">
        <f>IF(J465="","",IF(OR(J465="金奖",J465="银奖",J465="铜奖"),"金银铜体系",IF(OR(J465="特等奖",J465="一等奖",J465="二等奖",J465="三等奖"),"特一二三体系",IF(OR(J465="国家级立项",J465="省级立项",J465="校级立项"),"立项体系",IF(J465="创业之星","荣誉称号体系","其他")))))</f>
        <v>立项体系</v>
      </c>
      <c r="M465" s="11" t="str">
        <f>IF(J465="","",IF(OR(J465="入围奖",J465="优秀奖"),"是","是"))</f>
        <v>是</v>
      </c>
      <c r="N465" s="17" t="s">
        <v>1312</v>
      </c>
      <c r="O465" s="11"/>
      <c r="P465" s="17" t="s">
        <v>1964</v>
      </c>
      <c r="Q465" s="11" t="s">
        <v>1374</v>
      </c>
      <c r="R465" s="11"/>
      <c r="S465" s="11"/>
      <c r="T465" s="11"/>
      <c r="U465" s="11"/>
      <c r="V465" s="11"/>
      <c r="W465" s="11"/>
      <c r="X465" s="11"/>
      <c r="Y465" s="11"/>
      <c r="Z465" s="11" t="s">
        <v>117</v>
      </c>
      <c r="AA465" s="11"/>
      <c r="AB465" s="11"/>
      <c r="AC465" s="11"/>
      <c r="AD465" s="22">
        <f ca="1">IF(A465="","",TODAY())</f>
        <v>46211</v>
      </c>
    </row>
    <row r="466" customHeight="1" spans="1:30">
      <c r="A466" s="11" t="s">
        <v>1965</v>
      </c>
      <c r="B466" s="21">
        <v>2025</v>
      </c>
      <c r="C466" s="17" t="s">
        <v>1966</v>
      </c>
      <c r="D466" s="17" t="s">
        <v>5</v>
      </c>
      <c r="E466" s="18" t="s">
        <v>109</v>
      </c>
      <c r="F466" s="18" t="s">
        <v>1806</v>
      </c>
      <c r="G466" s="23">
        <v>2025</v>
      </c>
      <c r="H466" s="11" t="s">
        <v>5</v>
      </c>
      <c r="I466" s="11" t="s">
        <v>129</v>
      </c>
      <c r="J466" s="11" t="s">
        <v>130</v>
      </c>
      <c r="K466" s="11" t="str">
        <f>IF(J466="","",IF(OR(J466="金奖",J466="特等奖"),"顶级成果",IF(OR(J466="银奖",J466="一等奖",J466="创业之星"),"高等级成果",IF(OR(J466="铜奖",J466="二等奖"),"中等级成果",IF(OR(J466="三等奖",J466="优秀结项",J466="合格结项"),"一般成果",IF(OR(J466="国家级立项",J466="省级立项",J466="校级立项"),"立项成果","参与成果"))))))</f>
        <v>立项成果</v>
      </c>
      <c r="L466" s="11" t="str">
        <f>IF(J466="","",IF(OR(J466="金奖",J466="银奖",J466="铜奖"),"金银铜体系",IF(OR(J466="特等奖",J466="一等奖",J466="二等奖",J466="三等奖"),"特一二三体系",IF(OR(J466="国家级立项",J466="省级立项",J466="校级立项"),"立项体系",IF(J466="创业之星","荣誉称号体系","其他")))))</f>
        <v>立项体系</v>
      </c>
      <c r="M466" s="11" t="str">
        <f>IF(J466="","",IF(OR(J466="入围奖",J466="优秀奖"),"是","是"))</f>
        <v>是</v>
      </c>
      <c r="N466" s="17" t="s">
        <v>1967</v>
      </c>
      <c r="O466" s="11"/>
      <c r="P466" s="17" t="s">
        <v>1968</v>
      </c>
      <c r="Q466" s="11" t="s">
        <v>1969</v>
      </c>
      <c r="R466" s="11"/>
      <c r="S466" s="11"/>
      <c r="T466" s="11"/>
      <c r="U466" s="11"/>
      <c r="V466" s="11"/>
      <c r="W466" s="11"/>
      <c r="X466" s="11"/>
      <c r="Y466" s="11"/>
      <c r="Z466" s="11" t="s">
        <v>117</v>
      </c>
      <c r="AA466" s="11"/>
      <c r="AB466" s="11"/>
      <c r="AC466" s="11"/>
      <c r="AD466" s="22">
        <f ca="1">IF(A466="","",TODAY())</f>
        <v>46211</v>
      </c>
    </row>
    <row r="467" customHeight="1" spans="1:30">
      <c r="A467" s="11" t="s">
        <v>1970</v>
      </c>
      <c r="B467" s="21">
        <v>2025</v>
      </c>
      <c r="C467" s="17" t="s">
        <v>1971</v>
      </c>
      <c r="D467" s="17" t="s">
        <v>5</v>
      </c>
      <c r="E467" s="18" t="s">
        <v>109</v>
      </c>
      <c r="F467" s="18" t="s">
        <v>1806</v>
      </c>
      <c r="G467" s="23">
        <v>2025</v>
      </c>
      <c r="H467" s="11" t="s">
        <v>5</v>
      </c>
      <c r="I467" s="11" t="s">
        <v>129</v>
      </c>
      <c r="J467" s="11" t="s">
        <v>130</v>
      </c>
      <c r="K467" s="11" t="str">
        <f>IF(J467="","",IF(OR(J467="金奖",J467="特等奖"),"顶级成果",IF(OR(J467="银奖",J467="一等奖",J467="创业之星"),"高等级成果",IF(OR(J467="铜奖",J467="二等奖"),"中等级成果",IF(OR(J467="三等奖",J467="优秀结项",J467="合格结项"),"一般成果",IF(OR(J467="国家级立项",J467="省级立项",J467="校级立项"),"立项成果","参与成果"))))))</f>
        <v>立项成果</v>
      </c>
      <c r="L467" s="11" t="str">
        <f>IF(J467="","",IF(OR(J467="金奖",J467="银奖",J467="铜奖"),"金银铜体系",IF(OR(J467="特等奖",J467="一等奖",J467="二等奖",J467="三等奖"),"特一二三体系",IF(OR(J467="国家级立项",J467="省级立项",J467="校级立项"),"立项体系",IF(J467="创业之星","荣誉称号体系","其他")))))</f>
        <v>立项体系</v>
      </c>
      <c r="M467" s="11" t="str">
        <f>IF(J467="","",IF(OR(J467="入围奖",J467="优秀奖"),"是","是"))</f>
        <v>是</v>
      </c>
      <c r="N467" s="17" t="s">
        <v>1972</v>
      </c>
      <c r="O467" s="11"/>
      <c r="P467" s="17" t="s">
        <v>1973</v>
      </c>
      <c r="Q467" s="11" t="s">
        <v>1974</v>
      </c>
      <c r="R467" s="11"/>
      <c r="S467" s="11"/>
      <c r="T467" s="11"/>
      <c r="U467" s="11"/>
      <c r="V467" s="11"/>
      <c r="W467" s="11"/>
      <c r="X467" s="11"/>
      <c r="Y467" s="11"/>
      <c r="Z467" s="11" t="s">
        <v>117</v>
      </c>
      <c r="AA467" s="11"/>
      <c r="AB467" s="11"/>
      <c r="AC467" s="11"/>
      <c r="AD467" s="22">
        <f ca="1">IF(A467="","",TODAY())</f>
        <v>46211</v>
      </c>
    </row>
    <row r="468" customHeight="1" spans="1:30">
      <c r="A468" s="11" t="s">
        <v>1975</v>
      </c>
      <c r="B468" s="21">
        <v>2025</v>
      </c>
      <c r="C468" s="17" t="s">
        <v>1976</v>
      </c>
      <c r="D468" s="17" t="s">
        <v>5</v>
      </c>
      <c r="E468" s="18" t="s">
        <v>109</v>
      </c>
      <c r="F468" s="18" t="s">
        <v>1806</v>
      </c>
      <c r="G468" s="23">
        <v>2025</v>
      </c>
      <c r="H468" s="11" t="s">
        <v>5</v>
      </c>
      <c r="I468" s="11" t="s">
        <v>129</v>
      </c>
      <c r="J468" s="11" t="s">
        <v>130</v>
      </c>
      <c r="K468" s="11" t="str">
        <f>IF(J468="","",IF(OR(J468="金奖",J468="特等奖"),"顶级成果",IF(OR(J468="银奖",J468="一等奖",J468="创业之星"),"高等级成果",IF(OR(J468="铜奖",J468="二等奖"),"中等级成果",IF(OR(J468="三等奖",J468="优秀结项",J468="合格结项"),"一般成果",IF(OR(J468="国家级立项",J468="省级立项",J468="校级立项"),"立项成果","参与成果"))))))</f>
        <v>立项成果</v>
      </c>
      <c r="L468" s="11" t="str">
        <f>IF(J468="","",IF(OR(J468="金奖",J468="银奖",J468="铜奖"),"金银铜体系",IF(OR(J468="特等奖",J468="一等奖",J468="二等奖",J468="三等奖"),"特一二三体系",IF(OR(J468="国家级立项",J468="省级立项",J468="校级立项"),"立项体系",IF(J468="创业之星","荣誉称号体系","其他")))))</f>
        <v>立项体系</v>
      </c>
      <c r="M468" s="11" t="str">
        <f>IF(J468="","",IF(OR(J468="入围奖",J468="优秀奖"),"是","是"))</f>
        <v>是</v>
      </c>
      <c r="N468" s="17" t="s">
        <v>1977</v>
      </c>
      <c r="O468" s="11"/>
      <c r="P468" s="17" t="s">
        <v>1978</v>
      </c>
      <c r="Q468" s="11" t="s">
        <v>1961</v>
      </c>
      <c r="R468" s="11"/>
      <c r="S468" s="11"/>
      <c r="T468" s="11"/>
      <c r="U468" s="11"/>
      <c r="V468" s="11"/>
      <c r="W468" s="11"/>
      <c r="X468" s="11"/>
      <c r="Y468" s="11"/>
      <c r="Z468" s="11" t="s">
        <v>117</v>
      </c>
      <c r="AA468" s="11"/>
      <c r="AB468" s="11"/>
      <c r="AC468" s="11"/>
      <c r="AD468" s="22">
        <f ca="1">IF(A468="","",TODAY())</f>
        <v>46211</v>
      </c>
    </row>
    <row r="469" customHeight="1" spans="1:30">
      <c r="A469" s="11" t="s">
        <v>1979</v>
      </c>
      <c r="B469" s="21">
        <v>2025</v>
      </c>
      <c r="C469" s="17" t="s">
        <v>1980</v>
      </c>
      <c r="D469" s="17" t="s">
        <v>5</v>
      </c>
      <c r="E469" s="18" t="s">
        <v>109</v>
      </c>
      <c r="F469" s="18" t="s">
        <v>1806</v>
      </c>
      <c r="G469" s="23">
        <v>2025</v>
      </c>
      <c r="H469" s="11" t="s">
        <v>5</v>
      </c>
      <c r="I469" s="11" t="s">
        <v>129</v>
      </c>
      <c r="J469" s="11" t="s">
        <v>130</v>
      </c>
      <c r="K469" s="11" t="str">
        <f>IF(J469="","",IF(OR(J469="金奖",J469="特等奖"),"顶级成果",IF(OR(J469="银奖",J469="一等奖",J469="创业之星"),"高等级成果",IF(OR(J469="铜奖",J469="二等奖"),"中等级成果",IF(OR(J469="三等奖",J469="优秀结项",J469="合格结项"),"一般成果",IF(OR(J469="国家级立项",J469="省级立项",J469="校级立项"),"立项成果","参与成果"))))))</f>
        <v>立项成果</v>
      </c>
      <c r="L469" s="11" t="str">
        <f>IF(J469="","",IF(OR(J469="金奖",J469="银奖",J469="铜奖"),"金银铜体系",IF(OR(J469="特等奖",J469="一等奖",J469="二等奖",J469="三等奖"),"特一二三体系",IF(OR(J469="国家级立项",J469="省级立项",J469="校级立项"),"立项体系",IF(J469="创业之星","荣誉称号体系","其他")))))</f>
        <v>立项体系</v>
      </c>
      <c r="M469" s="11" t="str">
        <f>IF(J469="","",IF(OR(J469="入围奖",J469="优秀奖"),"是","是"))</f>
        <v>是</v>
      </c>
      <c r="N469" s="17" t="s">
        <v>1678</v>
      </c>
      <c r="O469" s="11"/>
      <c r="P469" s="17" t="s">
        <v>1981</v>
      </c>
      <c r="Q469" s="11" t="s">
        <v>1552</v>
      </c>
      <c r="R469" s="11"/>
      <c r="S469" s="11"/>
      <c r="T469" s="11"/>
      <c r="U469" s="11"/>
      <c r="V469" s="11"/>
      <c r="W469" s="11"/>
      <c r="X469" s="11"/>
      <c r="Y469" s="11"/>
      <c r="Z469" s="11" t="s">
        <v>117</v>
      </c>
      <c r="AA469" s="11"/>
      <c r="AB469" s="11"/>
      <c r="AC469" s="11"/>
      <c r="AD469" s="22">
        <f ca="1">IF(A469="","",TODAY())</f>
        <v>46211</v>
      </c>
    </row>
    <row r="470" customHeight="1" spans="1:30">
      <c r="A470" s="11" t="s">
        <v>1982</v>
      </c>
      <c r="B470" s="21">
        <v>2025</v>
      </c>
      <c r="C470" s="17" t="s">
        <v>1983</v>
      </c>
      <c r="D470" s="17" t="s">
        <v>5</v>
      </c>
      <c r="E470" s="18" t="s">
        <v>109</v>
      </c>
      <c r="F470" s="18" t="s">
        <v>1806</v>
      </c>
      <c r="G470" s="23">
        <v>2025</v>
      </c>
      <c r="H470" s="11" t="s">
        <v>5</v>
      </c>
      <c r="I470" s="11" t="s">
        <v>129</v>
      </c>
      <c r="J470" s="11" t="s">
        <v>130</v>
      </c>
      <c r="K470" s="11" t="str">
        <f>IF(J470="","",IF(OR(J470="金奖",J470="特等奖"),"顶级成果",IF(OR(J470="银奖",J470="一等奖",J470="创业之星"),"高等级成果",IF(OR(J470="铜奖",J470="二等奖"),"中等级成果",IF(OR(J470="三等奖",J470="优秀结项",J470="合格结项"),"一般成果",IF(OR(J470="国家级立项",J470="省级立项",J470="校级立项"),"立项成果","参与成果"))))))</f>
        <v>立项成果</v>
      </c>
      <c r="L470" s="11" t="str">
        <f>IF(J470="","",IF(OR(J470="金奖",J470="银奖",J470="铜奖"),"金银铜体系",IF(OR(J470="特等奖",J470="一等奖",J470="二等奖",J470="三等奖"),"特一二三体系",IF(OR(J470="国家级立项",J470="省级立项",J470="校级立项"),"立项体系",IF(J470="创业之星","荣誉称号体系","其他")))))</f>
        <v>立项体系</v>
      </c>
      <c r="M470" s="11" t="str">
        <f>IF(J470="","",IF(OR(J470="入围奖",J470="优秀奖"),"是","是"))</f>
        <v>是</v>
      </c>
      <c r="N470" s="17" t="s">
        <v>1274</v>
      </c>
      <c r="O470" s="11"/>
      <c r="P470" s="17" t="s">
        <v>1984</v>
      </c>
      <c r="Q470" s="11" t="s">
        <v>1985</v>
      </c>
      <c r="R470" s="11"/>
      <c r="S470" s="11"/>
      <c r="T470" s="11"/>
      <c r="U470" s="11"/>
      <c r="V470" s="11"/>
      <c r="W470" s="11" t="s">
        <v>72</v>
      </c>
      <c r="X470" s="11"/>
      <c r="Y470" s="11"/>
      <c r="Z470" s="11" t="s">
        <v>117</v>
      </c>
      <c r="AA470" s="11"/>
      <c r="AB470" s="11"/>
      <c r="AC470" s="11"/>
      <c r="AD470" s="22">
        <f ca="1">IF(A470="","",TODAY())</f>
        <v>46211</v>
      </c>
    </row>
    <row r="471" customHeight="1" spans="1:30">
      <c r="A471" s="11" t="s">
        <v>1986</v>
      </c>
      <c r="B471" s="21">
        <v>2025</v>
      </c>
      <c r="C471" s="17" t="s">
        <v>1987</v>
      </c>
      <c r="D471" s="17" t="s">
        <v>5</v>
      </c>
      <c r="E471" s="18" t="s">
        <v>109</v>
      </c>
      <c r="F471" s="18" t="s">
        <v>1806</v>
      </c>
      <c r="G471" s="23">
        <v>2025</v>
      </c>
      <c r="H471" s="11" t="s">
        <v>5</v>
      </c>
      <c r="I471" s="11" t="s">
        <v>129</v>
      </c>
      <c r="J471" s="11" t="s">
        <v>130</v>
      </c>
      <c r="K471" s="11" t="str">
        <f>IF(J471="","",IF(OR(J471="金奖",J471="特等奖"),"顶级成果",IF(OR(J471="银奖",J471="一等奖",J471="创业之星"),"高等级成果",IF(OR(J471="铜奖",J471="二等奖"),"中等级成果",IF(OR(J471="三等奖",J471="优秀结项",J471="合格结项"),"一般成果",IF(OR(J471="国家级立项",J471="省级立项",J471="校级立项"),"立项成果","参与成果"))))))</f>
        <v>立项成果</v>
      </c>
      <c r="L471" s="11" t="str">
        <f>IF(J471="","",IF(OR(J471="金奖",J471="银奖",J471="铜奖"),"金银铜体系",IF(OR(J471="特等奖",J471="一等奖",J471="二等奖",J471="三等奖"),"特一二三体系",IF(OR(J471="国家级立项",J471="省级立项",J471="校级立项"),"立项体系",IF(J471="创业之星","荣誉称号体系","其他")))))</f>
        <v>立项体系</v>
      </c>
      <c r="M471" s="11" t="str">
        <f>IF(J471="","",IF(OR(J471="入围奖",J471="优秀奖"),"是","是"))</f>
        <v>是</v>
      </c>
      <c r="N471" s="17" t="s">
        <v>1988</v>
      </c>
      <c r="O471" s="11"/>
      <c r="P471" s="17" t="s">
        <v>1989</v>
      </c>
      <c r="Q471" s="11" t="s">
        <v>544</v>
      </c>
      <c r="R471" s="11"/>
      <c r="S471" s="11"/>
      <c r="T471" s="11"/>
      <c r="U471" s="11"/>
      <c r="V471" s="11"/>
      <c r="W471" s="11"/>
      <c r="X471" s="11"/>
      <c r="Y471" s="11"/>
      <c r="Z471" s="11" t="s">
        <v>117</v>
      </c>
      <c r="AA471" s="11"/>
      <c r="AB471" s="11"/>
      <c r="AC471" s="11"/>
      <c r="AD471" s="22">
        <f ca="1">IF(A471="","",TODAY())</f>
        <v>46211</v>
      </c>
    </row>
    <row r="472" customHeight="1" spans="1:30">
      <c r="A472" s="11" t="s">
        <v>1990</v>
      </c>
      <c r="B472" s="21">
        <v>2025</v>
      </c>
      <c r="C472" s="17" t="s">
        <v>1991</v>
      </c>
      <c r="D472" s="17" t="s">
        <v>5</v>
      </c>
      <c r="E472" s="18" t="s">
        <v>109</v>
      </c>
      <c r="F472" s="18" t="s">
        <v>1806</v>
      </c>
      <c r="G472" s="23">
        <v>2025</v>
      </c>
      <c r="H472" s="11" t="s">
        <v>5</v>
      </c>
      <c r="I472" s="11" t="s">
        <v>129</v>
      </c>
      <c r="J472" s="11" t="s">
        <v>130</v>
      </c>
      <c r="K472" s="11" t="str">
        <f>IF(J472="","",IF(OR(J472="金奖",J472="特等奖"),"顶级成果",IF(OR(J472="银奖",J472="一等奖",J472="创业之星"),"高等级成果",IF(OR(J472="铜奖",J472="二等奖"),"中等级成果",IF(OR(J472="三等奖",J472="优秀结项",J472="合格结项"),"一般成果",IF(OR(J472="国家级立项",J472="省级立项",J472="校级立项"),"立项成果","参与成果"))))))</f>
        <v>立项成果</v>
      </c>
      <c r="L472" s="11" t="str">
        <f>IF(J472="","",IF(OR(J472="金奖",J472="银奖",J472="铜奖"),"金银铜体系",IF(OR(J472="特等奖",J472="一等奖",J472="二等奖",J472="三等奖"),"特一二三体系",IF(OR(J472="国家级立项",J472="省级立项",J472="校级立项"),"立项体系",IF(J472="创业之星","荣誉称号体系","其他")))))</f>
        <v>立项体系</v>
      </c>
      <c r="M472" s="11" t="str">
        <f>IF(J472="","",IF(OR(J472="入围奖",J472="优秀奖"),"是","是"))</f>
        <v>是</v>
      </c>
      <c r="N472" s="17" t="s">
        <v>1992</v>
      </c>
      <c r="O472" s="11"/>
      <c r="P472" s="17" t="s">
        <v>1993</v>
      </c>
      <c r="Q472" s="11" t="s">
        <v>1948</v>
      </c>
      <c r="R472" s="11"/>
      <c r="S472" s="11"/>
      <c r="T472" s="11"/>
      <c r="U472" s="11"/>
      <c r="V472" s="11"/>
      <c r="W472" s="11"/>
      <c r="X472" s="11"/>
      <c r="Y472" s="11"/>
      <c r="Z472" s="11" t="s">
        <v>117</v>
      </c>
      <c r="AA472" s="11"/>
      <c r="AB472" s="11"/>
      <c r="AC472" s="11"/>
      <c r="AD472" s="22">
        <f ca="1">IF(A472="","",TODAY())</f>
        <v>46211</v>
      </c>
    </row>
    <row r="473" customHeight="1" spans="1:30">
      <c r="A473" s="11" t="s">
        <v>1994</v>
      </c>
      <c r="B473" s="21">
        <v>2025</v>
      </c>
      <c r="C473" s="17" t="s">
        <v>1995</v>
      </c>
      <c r="D473" s="17" t="s">
        <v>5</v>
      </c>
      <c r="E473" s="18" t="s">
        <v>109</v>
      </c>
      <c r="F473" s="18" t="s">
        <v>1806</v>
      </c>
      <c r="G473" s="23">
        <v>2025</v>
      </c>
      <c r="H473" s="11" t="s">
        <v>5</v>
      </c>
      <c r="I473" s="11" t="s">
        <v>129</v>
      </c>
      <c r="J473" s="11" t="s">
        <v>130</v>
      </c>
      <c r="K473" s="11" t="str">
        <f>IF(J473="","",IF(OR(J473="金奖",J473="特等奖"),"顶级成果",IF(OR(J473="银奖",J473="一等奖",J473="创业之星"),"高等级成果",IF(OR(J473="铜奖",J473="二等奖"),"中等级成果",IF(OR(J473="三等奖",J473="优秀结项",J473="合格结项"),"一般成果",IF(OR(J473="国家级立项",J473="省级立项",J473="校级立项"),"立项成果","参与成果"))))))</f>
        <v>立项成果</v>
      </c>
      <c r="L473" s="11" t="str">
        <f>IF(J473="","",IF(OR(J473="金奖",J473="银奖",J473="铜奖"),"金银铜体系",IF(OR(J473="特等奖",J473="一等奖",J473="二等奖",J473="三等奖"),"特一二三体系",IF(OR(J473="国家级立项",J473="省级立项",J473="校级立项"),"立项体系",IF(J473="创业之星","荣誉称号体系","其他")))))</f>
        <v>立项体系</v>
      </c>
      <c r="M473" s="11" t="str">
        <f>IF(J473="","",IF(OR(J473="入围奖",J473="优秀奖"),"是","是"))</f>
        <v>是</v>
      </c>
      <c r="N473" s="17" t="s">
        <v>1687</v>
      </c>
      <c r="O473" s="11"/>
      <c r="P473" s="17" t="s">
        <v>1996</v>
      </c>
      <c r="Q473" s="11" t="s">
        <v>1383</v>
      </c>
      <c r="R473" s="11"/>
      <c r="S473" s="11"/>
      <c r="T473" s="11"/>
      <c r="U473" s="11"/>
      <c r="V473" s="11"/>
      <c r="W473" s="11"/>
      <c r="X473" s="11"/>
      <c r="Y473" s="11"/>
      <c r="Z473" s="11" t="s">
        <v>117</v>
      </c>
      <c r="AA473" s="11"/>
      <c r="AB473" s="11"/>
      <c r="AC473" s="11"/>
      <c r="AD473" s="22">
        <f ca="1">IF(A473="","",TODAY())</f>
        <v>46211</v>
      </c>
    </row>
    <row r="474" customHeight="1" spans="1:30">
      <c r="A474" s="11" t="s">
        <v>1997</v>
      </c>
      <c r="B474" s="21">
        <v>2025</v>
      </c>
      <c r="C474" s="17" t="s">
        <v>1998</v>
      </c>
      <c r="D474" s="17" t="s">
        <v>5</v>
      </c>
      <c r="E474" s="18" t="s">
        <v>109</v>
      </c>
      <c r="F474" s="18" t="s">
        <v>1806</v>
      </c>
      <c r="G474" s="23">
        <v>2025</v>
      </c>
      <c r="H474" s="11" t="s">
        <v>5</v>
      </c>
      <c r="I474" s="11" t="s">
        <v>129</v>
      </c>
      <c r="J474" s="11" t="s">
        <v>130</v>
      </c>
      <c r="K474" s="11" t="str">
        <f>IF(J474="","",IF(OR(J474="金奖",J474="特等奖"),"顶级成果",IF(OR(J474="银奖",J474="一等奖",J474="创业之星"),"高等级成果",IF(OR(J474="铜奖",J474="二等奖"),"中等级成果",IF(OR(J474="三等奖",J474="优秀结项",J474="合格结项"),"一般成果",IF(OR(J474="国家级立项",J474="省级立项",J474="校级立项"),"立项成果","参与成果"))))))</f>
        <v>立项成果</v>
      </c>
      <c r="L474" s="11" t="str">
        <f>IF(J474="","",IF(OR(J474="金奖",J474="银奖",J474="铜奖"),"金银铜体系",IF(OR(J474="特等奖",J474="一等奖",J474="二等奖",J474="三等奖"),"特一二三体系",IF(OR(J474="国家级立项",J474="省级立项",J474="校级立项"),"立项体系",IF(J474="创业之星","荣誉称号体系","其他")))))</f>
        <v>立项体系</v>
      </c>
      <c r="M474" s="11" t="str">
        <f>IF(J474="","",IF(OR(J474="入围奖",J474="优秀奖"),"是","是"))</f>
        <v>是</v>
      </c>
      <c r="N474" s="17" t="s">
        <v>1999</v>
      </c>
      <c r="O474" s="11"/>
      <c r="P474" s="17" t="s">
        <v>2000</v>
      </c>
      <c r="Q474" s="11" t="s">
        <v>2001</v>
      </c>
      <c r="R474" s="11"/>
      <c r="S474" s="11"/>
      <c r="T474" s="11"/>
      <c r="U474" s="11"/>
      <c r="V474" s="11"/>
      <c r="W474" s="11"/>
      <c r="X474" s="11"/>
      <c r="Y474" s="11"/>
      <c r="Z474" s="11" t="s">
        <v>117</v>
      </c>
      <c r="AA474" s="11"/>
      <c r="AB474" s="11"/>
      <c r="AC474" s="11"/>
      <c r="AD474" s="22">
        <f ca="1">IF(A474="","",TODAY())</f>
        <v>46211</v>
      </c>
    </row>
    <row r="475" customHeight="1" spans="1:30">
      <c r="A475" s="11" t="s">
        <v>2002</v>
      </c>
      <c r="B475" s="21">
        <v>2025</v>
      </c>
      <c r="C475" s="17" t="s">
        <v>2003</v>
      </c>
      <c r="D475" s="17" t="s">
        <v>5</v>
      </c>
      <c r="E475" s="18" t="s">
        <v>109</v>
      </c>
      <c r="F475" s="18" t="s">
        <v>1806</v>
      </c>
      <c r="G475" s="23">
        <v>2025</v>
      </c>
      <c r="H475" s="11" t="s">
        <v>5</v>
      </c>
      <c r="I475" s="11" t="s">
        <v>129</v>
      </c>
      <c r="J475" s="11" t="s">
        <v>130</v>
      </c>
      <c r="K475" s="11" t="str">
        <f>IF(J475="","",IF(OR(J475="金奖",J475="特等奖"),"顶级成果",IF(OR(J475="银奖",J475="一等奖",J475="创业之星"),"高等级成果",IF(OR(J475="铜奖",J475="二等奖"),"中等级成果",IF(OR(J475="三等奖",J475="优秀结项",J475="合格结项"),"一般成果",IF(OR(J475="国家级立项",J475="省级立项",J475="校级立项"),"立项成果","参与成果"))))))</f>
        <v>立项成果</v>
      </c>
      <c r="L475" s="11" t="str">
        <f>IF(J475="","",IF(OR(J475="金奖",J475="银奖",J475="铜奖"),"金银铜体系",IF(OR(J475="特等奖",J475="一等奖",J475="二等奖",J475="三等奖"),"特一二三体系",IF(OR(J475="国家级立项",J475="省级立项",J475="校级立项"),"立项体系",IF(J475="创业之星","荣誉称号体系","其他")))))</f>
        <v>立项体系</v>
      </c>
      <c r="M475" s="11" t="str">
        <f>IF(J475="","",IF(OR(J475="入围奖",J475="优秀奖"),"是","是"))</f>
        <v>是</v>
      </c>
      <c r="N475" s="17" t="s">
        <v>2004</v>
      </c>
      <c r="O475" s="11"/>
      <c r="P475" s="17" t="s">
        <v>2005</v>
      </c>
      <c r="Q475" s="11" t="s">
        <v>1484</v>
      </c>
      <c r="R475" s="11"/>
      <c r="S475" s="11"/>
      <c r="T475" s="11"/>
      <c r="U475" s="11"/>
      <c r="V475" s="11"/>
      <c r="W475" s="11"/>
      <c r="X475" s="11"/>
      <c r="Y475" s="11"/>
      <c r="Z475" s="11" t="s">
        <v>117</v>
      </c>
      <c r="AA475" s="11"/>
      <c r="AB475" s="11"/>
      <c r="AC475" s="11"/>
      <c r="AD475" s="22">
        <f ca="1">IF(A475="","",TODAY())</f>
        <v>46211</v>
      </c>
    </row>
    <row r="476" customHeight="1" spans="1:30">
      <c r="A476" s="11" t="s">
        <v>2006</v>
      </c>
      <c r="B476" s="21">
        <v>2025</v>
      </c>
      <c r="C476" s="17" t="s">
        <v>2007</v>
      </c>
      <c r="D476" s="17" t="s">
        <v>5</v>
      </c>
      <c r="E476" s="18" t="s">
        <v>109</v>
      </c>
      <c r="F476" s="18" t="s">
        <v>1806</v>
      </c>
      <c r="G476" s="23">
        <v>2025</v>
      </c>
      <c r="H476" s="11" t="s">
        <v>5</v>
      </c>
      <c r="I476" s="11" t="s">
        <v>129</v>
      </c>
      <c r="J476" s="11" t="s">
        <v>130</v>
      </c>
      <c r="K476" s="11" t="str">
        <f>IF(J476="","",IF(OR(J476="金奖",J476="特等奖"),"顶级成果",IF(OR(J476="银奖",J476="一等奖",J476="创业之星"),"高等级成果",IF(OR(J476="铜奖",J476="二等奖"),"中等级成果",IF(OR(J476="三等奖",J476="优秀结项",J476="合格结项"),"一般成果",IF(OR(J476="国家级立项",J476="省级立项",J476="校级立项"),"立项成果","参与成果"))))))</f>
        <v>立项成果</v>
      </c>
      <c r="L476" s="11" t="str">
        <f>IF(J476="","",IF(OR(J476="金奖",J476="银奖",J476="铜奖"),"金银铜体系",IF(OR(J476="特等奖",J476="一等奖",J476="二等奖",J476="三等奖"),"特一二三体系",IF(OR(J476="国家级立项",J476="省级立项",J476="校级立项"),"立项体系",IF(J476="创业之星","荣誉称号体系","其他")))))</f>
        <v>立项体系</v>
      </c>
      <c r="M476" s="11" t="str">
        <f>IF(J476="","",IF(OR(J476="入围奖",J476="优秀奖"),"是","是"))</f>
        <v>是</v>
      </c>
      <c r="N476" s="17" t="s">
        <v>2008</v>
      </c>
      <c r="O476" s="11"/>
      <c r="P476" s="17" t="s">
        <v>2009</v>
      </c>
      <c r="Q476" s="11" t="s">
        <v>2010</v>
      </c>
      <c r="R476" s="11"/>
      <c r="S476" s="11"/>
      <c r="T476" s="11"/>
      <c r="U476" s="11"/>
      <c r="V476" s="11"/>
      <c r="W476" s="11"/>
      <c r="X476" s="11"/>
      <c r="Y476" s="11"/>
      <c r="Z476" s="11" t="s">
        <v>117</v>
      </c>
      <c r="AA476" s="11"/>
      <c r="AB476" s="11"/>
      <c r="AC476" s="11"/>
      <c r="AD476" s="22">
        <f ca="1">IF(A476="","",TODAY())</f>
        <v>46211</v>
      </c>
    </row>
    <row r="477" customHeight="1" spans="1:30">
      <c r="A477" s="11" t="s">
        <v>2011</v>
      </c>
      <c r="B477" s="21">
        <v>2025</v>
      </c>
      <c r="C477" s="17" t="s">
        <v>2012</v>
      </c>
      <c r="D477" s="17" t="s">
        <v>5</v>
      </c>
      <c r="E477" s="18" t="s">
        <v>109</v>
      </c>
      <c r="F477" s="18" t="s">
        <v>1806</v>
      </c>
      <c r="G477" s="23">
        <v>2025</v>
      </c>
      <c r="H477" s="11" t="s">
        <v>5</v>
      </c>
      <c r="I477" s="11" t="s">
        <v>129</v>
      </c>
      <c r="J477" s="11" t="s">
        <v>130</v>
      </c>
      <c r="K477" s="11" t="str">
        <f>IF(J477="","",IF(OR(J477="金奖",J477="特等奖"),"顶级成果",IF(OR(J477="银奖",J477="一等奖",J477="创业之星"),"高等级成果",IF(OR(J477="铜奖",J477="二等奖"),"中等级成果",IF(OR(J477="三等奖",J477="优秀结项",J477="合格结项"),"一般成果",IF(OR(J477="国家级立项",J477="省级立项",J477="校级立项"),"立项成果","参与成果"))))))</f>
        <v>立项成果</v>
      </c>
      <c r="L477" s="11" t="str">
        <f>IF(J477="","",IF(OR(J477="金奖",J477="银奖",J477="铜奖"),"金银铜体系",IF(OR(J477="特等奖",J477="一等奖",J477="二等奖",J477="三等奖"),"特一二三体系",IF(OR(J477="国家级立项",J477="省级立项",J477="校级立项"),"立项体系",IF(J477="创业之星","荣誉称号体系","其他")))))</f>
        <v>立项体系</v>
      </c>
      <c r="M477" s="11" t="str">
        <f>IF(J477="","",IF(OR(J477="入围奖",J477="优秀奖"),"是","是"))</f>
        <v>是</v>
      </c>
      <c r="N477" s="17" t="s">
        <v>2013</v>
      </c>
      <c r="O477" s="11"/>
      <c r="P477" s="17" t="s">
        <v>2014</v>
      </c>
      <c r="Q477" s="11" t="s">
        <v>1484</v>
      </c>
      <c r="R477" s="11"/>
      <c r="S477" s="11"/>
      <c r="T477" s="11"/>
      <c r="U477" s="11"/>
      <c r="V477" s="11"/>
      <c r="W477" s="11"/>
      <c r="X477" s="11"/>
      <c r="Y477" s="11"/>
      <c r="Z477" s="11" t="s">
        <v>117</v>
      </c>
      <c r="AA477" s="11"/>
      <c r="AB477" s="11"/>
      <c r="AC477" s="11"/>
      <c r="AD477" s="22">
        <f ca="1">IF(A477="","",TODAY())</f>
        <v>46211</v>
      </c>
    </row>
    <row r="478" customHeight="1" spans="1:30">
      <c r="A478" s="11" t="s">
        <v>2015</v>
      </c>
      <c r="B478" s="21">
        <v>2025</v>
      </c>
      <c r="C478" s="17" t="s">
        <v>2016</v>
      </c>
      <c r="D478" s="17" t="s">
        <v>5</v>
      </c>
      <c r="E478" s="18" t="s">
        <v>109</v>
      </c>
      <c r="F478" s="18" t="s">
        <v>1806</v>
      </c>
      <c r="G478" s="23">
        <v>2025</v>
      </c>
      <c r="H478" s="11" t="s">
        <v>5</v>
      </c>
      <c r="I478" s="11" t="s">
        <v>129</v>
      </c>
      <c r="J478" s="11" t="s">
        <v>130</v>
      </c>
      <c r="K478" s="11" t="str">
        <f>IF(J478="","",IF(OR(J478="金奖",J478="特等奖"),"顶级成果",IF(OR(J478="银奖",J478="一等奖",J478="创业之星"),"高等级成果",IF(OR(J478="铜奖",J478="二等奖"),"中等级成果",IF(OR(J478="三等奖",J478="优秀结项",J478="合格结项"),"一般成果",IF(OR(J478="国家级立项",J478="省级立项",J478="校级立项"),"立项成果","参与成果"))))))</f>
        <v>立项成果</v>
      </c>
      <c r="L478" s="11" t="str">
        <f>IF(J478="","",IF(OR(J478="金奖",J478="银奖",J478="铜奖"),"金银铜体系",IF(OR(J478="特等奖",J478="一等奖",J478="二等奖",J478="三等奖"),"特一二三体系",IF(OR(J478="国家级立项",J478="省级立项",J478="校级立项"),"立项体系",IF(J478="创业之星","荣誉称号体系","其他")))))</f>
        <v>立项体系</v>
      </c>
      <c r="M478" s="11" t="str">
        <f>IF(J478="","",IF(OR(J478="入围奖",J478="优秀奖"),"是","是"))</f>
        <v>是</v>
      </c>
      <c r="N478" s="17" t="s">
        <v>696</v>
      </c>
      <c r="O478" s="11"/>
      <c r="P478" s="17" t="s">
        <v>2017</v>
      </c>
      <c r="Q478" s="11" t="s">
        <v>2018</v>
      </c>
      <c r="R478" s="11"/>
      <c r="S478" s="11"/>
      <c r="T478" s="11"/>
      <c r="U478" s="11"/>
      <c r="V478" s="11"/>
      <c r="W478" s="11"/>
      <c r="X478" s="11"/>
      <c r="Y478" s="11"/>
      <c r="Z478" s="11" t="s">
        <v>117</v>
      </c>
      <c r="AA478" s="11"/>
      <c r="AB478" s="11"/>
      <c r="AC478" s="11"/>
      <c r="AD478" s="22">
        <f ca="1">IF(A478="","",TODAY())</f>
        <v>46211</v>
      </c>
    </row>
    <row r="479" customHeight="1" spans="1:30">
      <c r="A479" s="11" t="s">
        <v>2019</v>
      </c>
      <c r="B479" s="21">
        <v>2025</v>
      </c>
      <c r="C479" s="17" t="s">
        <v>2020</v>
      </c>
      <c r="D479" s="17" t="s">
        <v>5</v>
      </c>
      <c r="E479" s="18" t="s">
        <v>109</v>
      </c>
      <c r="F479" s="18" t="s">
        <v>1806</v>
      </c>
      <c r="G479" s="23">
        <v>2025</v>
      </c>
      <c r="H479" s="11" t="s">
        <v>5</v>
      </c>
      <c r="I479" s="11" t="s">
        <v>129</v>
      </c>
      <c r="J479" s="11" t="s">
        <v>130</v>
      </c>
      <c r="K479" s="11" t="str">
        <f>IF(J479="","",IF(OR(J479="金奖",J479="特等奖"),"顶级成果",IF(OR(J479="银奖",J479="一等奖",J479="创业之星"),"高等级成果",IF(OR(J479="铜奖",J479="二等奖"),"中等级成果",IF(OR(J479="三等奖",J479="优秀结项",J479="合格结项"),"一般成果",IF(OR(J479="国家级立项",J479="省级立项",J479="校级立项"),"立项成果","参与成果"))))))</f>
        <v>立项成果</v>
      </c>
      <c r="L479" s="11" t="str">
        <f>IF(J479="","",IF(OR(J479="金奖",J479="银奖",J479="铜奖"),"金银铜体系",IF(OR(J479="特等奖",J479="一等奖",J479="二等奖",J479="三等奖"),"特一二三体系",IF(OR(J479="国家级立项",J479="省级立项",J479="校级立项"),"立项体系",IF(J479="创业之星","荣誉称号体系","其他")))))</f>
        <v>立项体系</v>
      </c>
      <c r="M479" s="11" t="str">
        <f>IF(J479="","",IF(OR(J479="入围奖",J479="优秀奖"),"是","是"))</f>
        <v>是</v>
      </c>
      <c r="N479" s="17" t="s">
        <v>2021</v>
      </c>
      <c r="O479" s="11"/>
      <c r="P479" s="17" t="s">
        <v>2022</v>
      </c>
      <c r="Q479" s="11" t="s">
        <v>529</v>
      </c>
      <c r="R479" s="11"/>
      <c r="S479" s="11"/>
      <c r="T479" s="11"/>
      <c r="U479" s="11"/>
      <c r="V479" s="11"/>
      <c r="W479" s="11"/>
      <c r="X479" s="11"/>
      <c r="Y479" s="11"/>
      <c r="Z479" s="11" t="s">
        <v>117</v>
      </c>
      <c r="AA479" s="11"/>
      <c r="AB479" s="11"/>
      <c r="AC479" s="11"/>
      <c r="AD479" s="22">
        <f ca="1">IF(A479="","",TODAY())</f>
        <v>46211</v>
      </c>
    </row>
    <row r="480" customHeight="1" spans="1:30">
      <c r="A480" s="11" t="s">
        <v>2023</v>
      </c>
      <c r="B480" s="21">
        <v>2025</v>
      </c>
      <c r="C480" s="17" t="s">
        <v>2024</v>
      </c>
      <c r="D480" s="17" t="s">
        <v>5</v>
      </c>
      <c r="E480" s="18" t="s">
        <v>109</v>
      </c>
      <c r="F480" s="18" t="s">
        <v>1806</v>
      </c>
      <c r="G480" s="23">
        <v>2025</v>
      </c>
      <c r="H480" s="11" t="s">
        <v>5</v>
      </c>
      <c r="I480" s="11" t="s">
        <v>129</v>
      </c>
      <c r="J480" s="11" t="s">
        <v>130</v>
      </c>
      <c r="K480" s="11" t="str">
        <f>IF(J480="","",IF(OR(J480="金奖",J480="特等奖"),"顶级成果",IF(OR(J480="银奖",J480="一等奖",J480="创业之星"),"高等级成果",IF(OR(J480="铜奖",J480="二等奖"),"中等级成果",IF(OR(J480="三等奖",J480="优秀结项",J480="合格结项"),"一般成果",IF(OR(J480="国家级立项",J480="省级立项",J480="校级立项"),"立项成果","参与成果"))))))</f>
        <v>立项成果</v>
      </c>
      <c r="L480" s="11" t="str">
        <f>IF(J480="","",IF(OR(J480="金奖",J480="银奖",J480="铜奖"),"金银铜体系",IF(OR(J480="特等奖",J480="一等奖",J480="二等奖",J480="三等奖"),"特一二三体系",IF(OR(J480="国家级立项",J480="省级立项",J480="校级立项"),"立项体系",IF(J480="创业之星","荣誉称号体系","其他")))))</f>
        <v>立项体系</v>
      </c>
      <c r="M480" s="11" t="str">
        <f>IF(J480="","",IF(OR(J480="入围奖",J480="优秀奖"),"是","是"))</f>
        <v>是</v>
      </c>
      <c r="N480" s="17" t="s">
        <v>2025</v>
      </c>
      <c r="O480" s="11"/>
      <c r="P480" s="17" t="s">
        <v>2026</v>
      </c>
      <c r="Q480" s="11" t="s">
        <v>1484</v>
      </c>
      <c r="R480" s="11"/>
      <c r="S480" s="11"/>
      <c r="T480" s="11"/>
      <c r="U480" s="11"/>
      <c r="V480" s="11"/>
      <c r="W480" s="11"/>
      <c r="X480" s="11"/>
      <c r="Y480" s="11"/>
      <c r="Z480" s="11" t="s">
        <v>117</v>
      </c>
      <c r="AA480" s="11"/>
      <c r="AB480" s="11"/>
      <c r="AC480" s="11"/>
      <c r="AD480" s="22">
        <f ca="1">IF(A480="","",TODAY())</f>
        <v>46211</v>
      </c>
    </row>
    <row r="481" customHeight="1" spans="1:30">
      <c r="A481" s="11" t="s">
        <v>2027</v>
      </c>
      <c r="B481" s="21">
        <v>2025</v>
      </c>
      <c r="C481" s="17" t="s">
        <v>2028</v>
      </c>
      <c r="D481" s="17" t="s">
        <v>5</v>
      </c>
      <c r="E481" s="18" t="s">
        <v>109</v>
      </c>
      <c r="F481" s="18" t="s">
        <v>1806</v>
      </c>
      <c r="G481" s="23">
        <v>2025</v>
      </c>
      <c r="H481" s="11" t="s">
        <v>5</v>
      </c>
      <c r="I481" s="11" t="s">
        <v>129</v>
      </c>
      <c r="J481" s="11" t="s">
        <v>130</v>
      </c>
      <c r="K481" s="11" t="str">
        <f>IF(J481="","",IF(OR(J481="金奖",J481="特等奖"),"顶级成果",IF(OR(J481="银奖",J481="一等奖",J481="创业之星"),"高等级成果",IF(OR(J481="铜奖",J481="二等奖"),"中等级成果",IF(OR(J481="三等奖",J481="优秀结项",J481="合格结项"),"一般成果",IF(OR(J481="国家级立项",J481="省级立项",J481="校级立项"),"立项成果","参与成果"))))))</f>
        <v>立项成果</v>
      </c>
      <c r="L481" s="11" t="str">
        <f>IF(J481="","",IF(OR(J481="金奖",J481="银奖",J481="铜奖"),"金银铜体系",IF(OR(J481="特等奖",J481="一等奖",J481="二等奖",J481="三等奖"),"特一二三体系",IF(OR(J481="国家级立项",J481="省级立项",J481="校级立项"),"立项体系",IF(J481="创业之星","荣誉称号体系","其他")))))</f>
        <v>立项体系</v>
      </c>
      <c r="M481" s="11" t="str">
        <f>IF(J481="","",IF(OR(J481="入围奖",J481="优秀奖"),"是","是"))</f>
        <v>是</v>
      </c>
      <c r="N481" s="17" t="s">
        <v>2029</v>
      </c>
      <c r="O481" s="11"/>
      <c r="P481" s="17" t="s">
        <v>2030</v>
      </c>
      <c r="Q481" s="11" t="s">
        <v>2031</v>
      </c>
      <c r="R481" s="11"/>
      <c r="S481" s="11"/>
      <c r="T481" s="11"/>
      <c r="U481" s="11"/>
      <c r="V481" s="11"/>
      <c r="W481" s="11"/>
      <c r="X481" s="11"/>
      <c r="Y481" s="11"/>
      <c r="Z481" s="11" t="s">
        <v>117</v>
      </c>
      <c r="AA481" s="11"/>
      <c r="AB481" s="11"/>
      <c r="AC481" s="11"/>
      <c r="AD481" s="22">
        <f ca="1">IF(A481="","",TODAY())</f>
        <v>46211</v>
      </c>
    </row>
    <row r="482" customHeight="1" spans="1:30">
      <c r="A482" s="11" t="s">
        <v>2032</v>
      </c>
      <c r="B482" s="21">
        <v>2025</v>
      </c>
      <c r="C482" s="17" t="s">
        <v>2033</v>
      </c>
      <c r="D482" s="17" t="s">
        <v>5</v>
      </c>
      <c r="E482" s="18" t="s">
        <v>109</v>
      </c>
      <c r="F482" s="18" t="s">
        <v>1806</v>
      </c>
      <c r="G482" s="23">
        <v>2025</v>
      </c>
      <c r="H482" s="11" t="s">
        <v>5</v>
      </c>
      <c r="I482" s="11" t="s">
        <v>129</v>
      </c>
      <c r="J482" s="11" t="s">
        <v>130</v>
      </c>
      <c r="K482" s="11" t="str">
        <f>IF(J482="","",IF(OR(J482="金奖",J482="特等奖"),"顶级成果",IF(OR(J482="银奖",J482="一等奖",J482="创业之星"),"高等级成果",IF(OR(J482="铜奖",J482="二等奖"),"中等级成果",IF(OR(J482="三等奖",J482="优秀结项",J482="合格结项"),"一般成果",IF(OR(J482="国家级立项",J482="省级立项",J482="校级立项"),"立项成果","参与成果"))))))</f>
        <v>立项成果</v>
      </c>
      <c r="L482" s="11" t="str">
        <f>IF(J482="","",IF(OR(J482="金奖",J482="银奖",J482="铜奖"),"金银铜体系",IF(OR(J482="特等奖",J482="一等奖",J482="二等奖",J482="三等奖"),"特一二三体系",IF(OR(J482="国家级立项",J482="省级立项",J482="校级立项"),"立项体系",IF(J482="创业之星","荣誉称号体系","其他")))))</f>
        <v>立项体系</v>
      </c>
      <c r="M482" s="11" t="str">
        <f>IF(J482="","",IF(OR(J482="入围奖",J482="优秀奖"),"是","是"))</f>
        <v>是</v>
      </c>
      <c r="N482" s="17" t="s">
        <v>2034</v>
      </c>
      <c r="O482" s="11"/>
      <c r="P482" s="17" t="s">
        <v>2035</v>
      </c>
      <c r="Q482" s="11" t="s">
        <v>2036</v>
      </c>
      <c r="R482" s="11"/>
      <c r="S482" s="11"/>
      <c r="T482" s="11"/>
      <c r="U482" s="11"/>
      <c r="V482" s="11"/>
      <c r="W482" s="11"/>
      <c r="X482" s="11"/>
      <c r="Y482" s="11"/>
      <c r="Z482" s="11" t="s">
        <v>117</v>
      </c>
      <c r="AA482" s="11"/>
      <c r="AB482" s="11"/>
      <c r="AC482" s="11"/>
      <c r="AD482" s="22">
        <f ca="1">IF(A482="","",TODAY())</f>
        <v>46211</v>
      </c>
    </row>
    <row r="483" customHeight="1" spans="1:30">
      <c r="A483" s="11" t="s">
        <v>2037</v>
      </c>
      <c r="B483" s="21">
        <v>2025</v>
      </c>
      <c r="C483" s="17" t="s">
        <v>2038</v>
      </c>
      <c r="D483" s="17" t="s">
        <v>5</v>
      </c>
      <c r="E483" s="18" t="s">
        <v>109</v>
      </c>
      <c r="F483" s="18" t="s">
        <v>1806</v>
      </c>
      <c r="G483" s="23">
        <v>2025</v>
      </c>
      <c r="H483" s="11" t="s">
        <v>5</v>
      </c>
      <c r="I483" s="11" t="s">
        <v>129</v>
      </c>
      <c r="J483" s="11" t="s">
        <v>130</v>
      </c>
      <c r="K483" s="11" t="str">
        <f>IF(J483="","",IF(OR(J483="金奖",J483="特等奖"),"顶级成果",IF(OR(J483="银奖",J483="一等奖",J483="创业之星"),"高等级成果",IF(OR(J483="铜奖",J483="二等奖"),"中等级成果",IF(OR(J483="三等奖",J483="优秀结项",J483="合格结项"),"一般成果",IF(OR(J483="国家级立项",J483="省级立项",J483="校级立项"),"立项成果","参与成果"))))))</f>
        <v>立项成果</v>
      </c>
      <c r="L483" s="11" t="str">
        <f>IF(J483="","",IF(OR(J483="金奖",J483="银奖",J483="铜奖"),"金银铜体系",IF(OR(J483="特等奖",J483="一等奖",J483="二等奖",J483="三等奖"),"特一二三体系",IF(OR(J483="国家级立项",J483="省级立项",J483="校级立项"),"立项体系",IF(J483="创业之星","荣誉称号体系","其他")))))</f>
        <v>立项体系</v>
      </c>
      <c r="M483" s="11" t="str">
        <f>IF(J483="","",IF(OR(J483="入围奖",J483="优秀奖"),"是","是"))</f>
        <v>是</v>
      </c>
      <c r="N483" s="17" t="s">
        <v>2039</v>
      </c>
      <c r="O483" s="11"/>
      <c r="P483" s="17" t="s">
        <v>2040</v>
      </c>
      <c r="Q483" s="11" t="s">
        <v>2041</v>
      </c>
      <c r="R483" s="11"/>
      <c r="S483" s="11"/>
      <c r="T483" s="11"/>
      <c r="U483" s="11"/>
      <c r="V483" s="11"/>
      <c r="W483" s="11"/>
      <c r="X483" s="11"/>
      <c r="Y483" s="11"/>
      <c r="Z483" s="11" t="s">
        <v>117</v>
      </c>
      <c r="AA483" s="11"/>
      <c r="AB483" s="11"/>
      <c r="AC483" s="11"/>
      <c r="AD483" s="22">
        <f ca="1">IF(A483="","",TODAY())</f>
        <v>46211</v>
      </c>
    </row>
    <row r="484" customHeight="1" spans="1:30">
      <c r="A484" s="11" t="s">
        <v>2042</v>
      </c>
      <c r="B484" s="21">
        <v>2025</v>
      </c>
      <c r="C484" s="17" t="s">
        <v>2043</v>
      </c>
      <c r="D484" s="17" t="s">
        <v>5</v>
      </c>
      <c r="E484" s="18" t="s">
        <v>109</v>
      </c>
      <c r="F484" s="18" t="s">
        <v>1806</v>
      </c>
      <c r="G484" s="23">
        <v>2025</v>
      </c>
      <c r="H484" s="11" t="s">
        <v>5</v>
      </c>
      <c r="I484" s="11" t="s">
        <v>129</v>
      </c>
      <c r="J484" s="11" t="s">
        <v>130</v>
      </c>
      <c r="K484" s="11" t="str">
        <f>IF(J484="","",IF(OR(J484="金奖",J484="特等奖"),"顶级成果",IF(OR(J484="银奖",J484="一等奖",J484="创业之星"),"高等级成果",IF(OR(J484="铜奖",J484="二等奖"),"中等级成果",IF(OR(J484="三等奖",J484="优秀结项",J484="合格结项"),"一般成果",IF(OR(J484="国家级立项",J484="省级立项",J484="校级立项"),"立项成果","参与成果"))))))</f>
        <v>立项成果</v>
      </c>
      <c r="L484" s="11" t="str">
        <f>IF(J484="","",IF(OR(J484="金奖",J484="银奖",J484="铜奖"),"金银铜体系",IF(OR(J484="特等奖",J484="一等奖",J484="二等奖",J484="三等奖"),"特一二三体系",IF(OR(J484="国家级立项",J484="省级立项",J484="校级立项"),"立项体系",IF(J484="创业之星","荣誉称号体系","其他")))))</f>
        <v>立项体系</v>
      </c>
      <c r="M484" s="11" t="str">
        <f>IF(J484="","",IF(OR(J484="入围奖",J484="优秀奖"),"是","是"))</f>
        <v>是</v>
      </c>
      <c r="N484" s="17" t="s">
        <v>2044</v>
      </c>
      <c r="O484" s="11"/>
      <c r="P484" s="17" t="s">
        <v>2045</v>
      </c>
      <c r="Q484" s="11" t="s">
        <v>2046</v>
      </c>
      <c r="R484" s="11"/>
      <c r="S484" s="11"/>
      <c r="T484" s="11"/>
      <c r="U484" s="11"/>
      <c r="V484" s="11"/>
      <c r="W484" s="11"/>
      <c r="X484" s="11"/>
      <c r="Y484" s="11"/>
      <c r="Z484" s="11" t="s">
        <v>117</v>
      </c>
      <c r="AA484" s="11"/>
      <c r="AB484" s="11"/>
      <c r="AC484" s="11"/>
      <c r="AD484" s="22">
        <f ca="1">IF(A484="","",TODAY())</f>
        <v>46211</v>
      </c>
    </row>
    <row r="485" customHeight="1" spans="1:30">
      <c r="A485" s="11" t="s">
        <v>2047</v>
      </c>
      <c r="B485" s="21">
        <v>2025</v>
      </c>
      <c r="C485" s="17" t="s">
        <v>2048</v>
      </c>
      <c r="D485" s="17" t="s">
        <v>5</v>
      </c>
      <c r="E485" s="18" t="s">
        <v>109</v>
      </c>
      <c r="F485" s="18" t="s">
        <v>1806</v>
      </c>
      <c r="G485" s="23">
        <v>2025</v>
      </c>
      <c r="H485" s="11" t="s">
        <v>5</v>
      </c>
      <c r="I485" s="11" t="s">
        <v>129</v>
      </c>
      <c r="J485" s="11" t="s">
        <v>130</v>
      </c>
      <c r="K485" s="11" t="str">
        <f>IF(J485="","",IF(OR(J485="金奖",J485="特等奖"),"顶级成果",IF(OR(J485="银奖",J485="一等奖",J485="创业之星"),"高等级成果",IF(OR(J485="铜奖",J485="二等奖"),"中等级成果",IF(OR(J485="三等奖",J485="优秀结项",J485="合格结项"),"一般成果",IF(OR(J485="国家级立项",J485="省级立项",J485="校级立项"),"立项成果","参与成果"))))))</f>
        <v>立项成果</v>
      </c>
      <c r="L485" s="11" t="str">
        <f>IF(J485="","",IF(OR(J485="金奖",J485="银奖",J485="铜奖"),"金银铜体系",IF(OR(J485="特等奖",J485="一等奖",J485="二等奖",J485="三等奖"),"特一二三体系",IF(OR(J485="国家级立项",J485="省级立项",J485="校级立项"),"立项体系",IF(J485="创业之星","荣誉称号体系","其他")))))</f>
        <v>立项体系</v>
      </c>
      <c r="M485" s="11" t="str">
        <f>IF(J485="","",IF(OR(J485="入围奖",J485="优秀奖"),"是","是"))</f>
        <v>是</v>
      </c>
      <c r="N485" s="17" t="s">
        <v>2049</v>
      </c>
      <c r="O485" s="11"/>
      <c r="P485" s="17" t="s">
        <v>2050</v>
      </c>
      <c r="Q485" s="11" t="s">
        <v>1933</v>
      </c>
      <c r="R485" s="11"/>
      <c r="S485" s="11"/>
      <c r="T485" s="11"/>
      <c r="U485" s="11"/>
      <c r="V485" s="11"/>
      <c r="W485" s="11"/>
      <c r="X485" s="11"/>
      <c r="Y485" s="11"/>
      <c r="Z485" s="11" t="s">
        <v>117</v>
      </c>
      <c r="AA485" s="11"/>
      <c r="AB485" s="11"/>
      <c r="AC485" s="11"/>
      <c r="AD485" s="22">
        <f ca="1">IF(A485="","",TODAY())</f>
        <v>46211</v>
      </c>
    </row>
    <row r="486" customHeight="1" spans="1:30">
      <c r="A486" s="11" t="s">
        <v>2051</v>
      </c>
      <c r="B486" s="21">
        <v>2025</v>
      </c>
      <c r="C486" s="17" t="s">
        <v>2052</v>
      </c>
      <c r="D486" s="17" t="s">
        <v>5</v>
      </c>
      <c r="E486" s="18" t="s">
        <v>109</v>
      </c>
      <c r="F486" s="18" t="s">
        <v>1806</v>
      </c>
      <c r="G486" s="23">
        <v>2025</v>
      </c>
      <c r="H486" s="11" t="s">
        <v>5</v>
      </c>
      <c r="I486" s="11" t="s">
        <v>129</v>
      </c>
      <c r="J486" s="11" t="s">
        <v>130</v>
      </c>
      <c r="K486" s="11" t="str">
        <f>IF(J486="","",IF(OR(J486="金奖",J486="特等奖"),"顶级成果",IF(OR(J486="银奖",J486="一等奖",J486="创业之星"),"高等级成果",IF(OR(J486="铜奖",J486="二等奖"),"中等级成果",IF(OR(J486="三等奖",J486="优秀结项",J486="合格结项"),"一般成果",IF(OR(J486="国家级立项",J486="省级立项",J486="校级立项"),"立项成果","参与成果"))))))</f>
        <v>立项成果</v>
      </c>
      <c r="L486" s="11" t="str">
        <f>IF(J486="","",IF(OR(J486="金奖",J486="银奖",J486="铜奖"),"金银铜体系",IF(OR(J486="特等奖",J486="一等奖",J486="二等奖",J486="三等奖"),"特一二三体系",IF(OR(J486="国家级立项",J486="省级立项",J486="校级立项"),"立项体系",IF(J486="创业之星","荣誉称号体系","其他")))))</f>
        <v>立项体系</v>
      </c>
      <c r="M486" s="11" t="str">
        <f>IF(J486="","",IF(OR(J486="入围奖",J486="优秀奖"),"是","是"))</f>
        <v>是</v>
      </c>
      <c r="N486" s="17" t="s">
        <v>2053</v>
      </c>
      <c r="O486" s="11"/>
      <c r="P486" s="17" t="s">
        <v>2054</v>
      </c>
      <c r="Q486" s="11" t="s">
        <v>2055</v>
      </c>
      <c r="R486" s="11"/>
      <c r="S486" s="11"/>
      <c r="T486" s="11"/>
      <c r="U486" s="11"/>
      <c r="V486" s="11"/>
      <c r="W486" s="11"/>
      <c r="X486" s="11"/>
      <c r="Y486" s="11"/>
      <c r="Z486" s="11" t="s">
        <v>117</v>
      </c>
      <c r="AA486" s="11"/>
      <c r="AB486" s="11"/>
      <c r="AC486" s="11"/>
      <c r="AD486" s="22">
        <f ca="1">IF(A486="","",TODAY())</f>
        <v>46211</v>
      </c>
    </row>
    <row r="487" customHeight="1" spans="1:30">
      <c r="A487" s="11" t="s">
        <v>2056</v>
      </c>
      <c r="B487" s="21">
        <v>2025</v>
      </c>
      <c r="C487" s="17" t="s">
        <v>2057</v>
      </c>
      <c r="D487" s="17" t="s">
        <v>5</v>
      </c>
      <c r="E487" s="18" t="s">
        <v>109</v>
      </c>
      <c r="F487" s="18" t="s">
        <v>1806</v>
      </c>
      <c r="G487" s="23">
        <v>2025</v>
      </c>
      <c r="H487" s="11" t="s">
        <v>5</v>
      </c>
      <c r="I487" s="11" t="s">
        <v>129</v>
      </c>
      <c r="J487" s="11" t="s">
        <v>130</v>
      </c>
      <c r="K487" s="11" t="str">
        <f>IF(J487="","",IF(OR(J487="金奖",J487="特等奖"),"顶级成果",IF(OR(J487="银奖",J487="一等奖",J487="创业之星"),"高等级成果",IF(OR(J487="铜奖",J487="二等奖"),"中等级成果",IF(OR(J487="三等奖",J487="优秀结项",J487="合格结项"),"一般成果",IF(OR(J487="国家级立项",J487="省级立项",J487="校级立项"),"立项成果","参与成果"))))))</f>
        <v>立项成果</v>
      </c>
      <c r="L487" s="11" t="str">
        <f>IF(J487="","",IF(OR(J487="金奖",J487="银奖",J487="铜奖"),"金银铜体系",IF(OR(J487="特等奖",J487="一等奖",J487="二等奖",J487="三等奖"),"特一二三体系",IF(OR(J487="国家级立项",J487="省级立项",J487="校级立项"),"立项体系",IF(J487="创业之星","荣誉称号体系","其他")))))</f>
        <v>立项体系</v>
      </c>
      <c r="M487" s="11" t="str">
        <f>IF(J487="","",IF(OR(J487="入围奖",J487="优秀奖"),"是","是"))</f>
        <v>是</v>
      </c>
      <c r="N487" s="17" t="s">
        <v>2058</v>
      </c>
      <c r="O487" s="11"/>
      <c r="P487" s="17" t="s">
        <v>2059</v>
      </c>
      <c r="Q487" s="11" t="s">
        <v>2060</v>
      </c>
      <c r="R487" s="11"/>
      <c r="S487" s="11"/>
      <c r="T487" s="11"/>
      <c r="U487" s="11"/>
      <c r="V487" s="11"/>
      <c r="W487" s="11"/>
      <c r="X487" s="11"/>
      <c r="Y487" s="11"/>
      <c r="Z487" s="11" t="s">
        <v>117</v>
      </c>
      <c r="AA487" s="11"/>
      <c r="AB487" s="11"/>
      <c r="AC487" s="11"/>
      <c r="AD487" s="22">
        <f ca="1">IF(A487="","",TODAY())</f>
        <v>46211</v>
      </c>
    </row>
    <row r="488" customHeight="1" spans="1:30">
      <c r="A488" s="11" t="s">
        <v>2061</v>
      </c>
      <c r="B488" s="21">
        <v>2025</v>
      </c>
      <c r="C488" s="17" t="s">
        <v>2062</v>
      </c>
      <c r="D488" s="17" t="s">
        <v>5</v>
      </c>
      <c r="E488" s="18" t="s">
        <v>109</v>
      </c>
      <c r="F488" s="18" t="s">
        <v>1806</v>
      </c>
      <c r="G488" s="23">
        <v>2025</v>
      </c>
      <c r="H488" s="11" t="s">
        <v>5</v>
      </c>
      <c r="I488" s="11" t="s">
        <v>129</v>
      </c>
      <c r="J488" s="11" t="s">
        <v>130</v>
      </c>
      <c r="K488" s="11" t="str">
        <f>IF(J488="","",IF(OR(J488="金奖",J488="特等奖"),"顶级成果",IF(OR(J488="银奖",J488="一等奖",J488="创业之星"),"高等级成果",IF(OR(J488="铜奖",J488="二等奖"),"中等级成果",IF(OR(J488="三等奖",J488="优秀结项",J488="合格结项"),"一般成果",IF(OR(J488="国家级立项",J488="省级立项",J488="校级立项"),"立项成果","参与成果"))))))</f>
        <v>立项成果</v>
      </c>
      <c r="L488" s="11" t="str">
        <f>IF(J488="","",IF(OR(J488="金奖",J488="银奖",J488="铜奖"),"金银铜体系",IF(OR(J488="特等奖",J488="一等奖",J488="二等奖",J488="三等奖"),"特一二三体系",IF(OR(J488="国家级立项",J488="省级立项",J488="校级立项"),"立项体系",IF(J488="创业之星","荣誉称号体系","其他")))))</f>
        <v>立项体系</v>
      </c>
      <c r="M488" s="11" t="str">
        <f>IF(J488="","",IF(OR(J488="入围奖",J488="优秀奖"),"是","是"))</f>
        <v>是</v>
      </c>
      <c r="N488" s="17" t="s">
        <v>2063</v>
      </c>
      <c r="O488" s="11"/>
      <c r="P488" s="17" t="s">
        <v>2064</v>
      </c>
      <c r="Q488" s="11" t="s">
        <v>2001</v>
      </c>
      <c r="R488" s="11"/>
      <c r="S488" s="11"/>
      <c r="T488" s="11"/>
      <c r="U488" s="11"/>
      <c r="V488" s="11"/>
      <c r="W488" s="11"/>
      <c r="X488" s="11"/>
      <c r="Y488" s="11"/>
      <c r="Z488" s="11" t="s">
        <v>117</v>
      </c>
      <c r="AA488" s="11"/>
      <c r="AB488" s="11"/>
      <c r="AC488" s="11"/>
      <c r="AD488" s="22">
        <f ca="1">IF(A488="","",TODAY())</f>
        <v>46211</v>
      </c>
    </row>
    <row r="489" customHeight="1" spans="1:30">
      <c r="A489" s="11" t="s">
        <v>2065</v>
      </c>
      <c r="B489" s="21">
        <v>2025</v>
      </c>
      <c r="C489" s="17" t="s">
        <v>2066</v>
      </c>
      <c r="D489" s="17" t="s">
        <v>5</v>
      </c>
      <c r="E489" s="18" t="s">
        <v>109</v>
      </c>
      <c r="F489" s="18" t="s">
        <v>1806</v>
      </c>
      <c r="G489" s="23">
        <v>2025</v>
      </c>
      <c r="H489" s="11" t="s">
        <v>5</v>
      </c>
      <c r="I489" s="11" t="s">
        <v>129</v>
      </c>
      <c r="J489" s="11" t="s">
        <v>130</v>
      </c>
      <c r="K489" s="11" t="str">
        <f>IF(J489="","",IF(OR(J489="金奖",J489="特等奖"),"顶级成果",IF(OR(J489="银奖",J489="一等奖",J489="创业之星"),"高等级成果",IF(OR(J489="铜奖",J489="二等奖"),"中等级成果",IF(OR(J489="三等奖",J489="优秀结项",J489="合格结项"),"一般成果",IF(OR(J489="国家级立项",J489="省级立项",J489="校级立项"),"立项成果","参与成果"))))))</f>
        <v>立项成果</v>
      </c>
      <c r="L489" s="11" t="str">
        <f>IF(J489="","",IF(OR(J489="金奖",J489="银奖",J489="铜奖"),"金银铜体系",IF(OR(J489="特等奖",J489="一等奖",J489="二等奖",J489="三等奖"),"特一二三体系",IF(OR(J489="国家级立项",J489="省级立项",J489="校级立项"),"立项体系",IF(J489="创业之星","荣誉称号体系","其他")))))</f>
        <v>立项体系</v>
      </c>
      <c r="M489" s="11" t="str">
        <f>IF(J489="","",IF(OR(J489="入围奖",J489="优秀奖"),"是","是"))</f>
        <v>是</v>
      </c>
      <c r="N489" s="17" t="s">
        <v>2067</v>
      </c>
      <c r="O489" s="11"/>
      <c r="P489" s="17" t="s">
        <v>2068</v>
      </c>
      <c r="Q489" s="11" t="s">
        <v>2069</v>
      </c>
      <c r="R489" s="11"/>
      <c r="S489" s="11"/>
      <c r="T489" s="11"/>
      <c r="U489" s="11"/>
      <c r="V489" s="11"/>
      <c r="W489" s="11"/>
      <c r="X489" s="11"/>
      <c r="Y489" s="11"/>
      <c r="Z489" s="11" t="s">
        <v>117</v>
      </c>
      <c r="AA489" s="11"/>
      <c r="AB489" s="11"/>
      <c r="AC489" s="11"/>
      <c r="AD489" s="22">
        <f ca="1">IF(A489="","",TODAY())</f>
        <v>46211</v>
      </c>
    </row>
    <row r="490" customHeight="1" spans="1:30">
      <c r="A490" s="11" t="s">
        <v>2070</v>
      </c>
      <c r="B490" s="21">
        <v>2025</v>
      </c>
      <c r="C490" s="17" t="s">
        <v>2071</v>
      </c>
      <c r="D490" s="17" t="s">
        <v>5</v>
      </c>
      <c r="E490" s="18" t="s">
        <v>109</v>
      </c>
      <c r="F490" s="18" t="s">
        <v>1806</v>
      </c>
      <c r="G490" s="23">
        <v>2025</v>
      </c>
      <c r="H490" s="11" t="s">
        <v>5</v>
      </c>
      <c r="I490" s="11" t="s">
        <v>129</v>
      </c>
      <c r="J490" s="11" t="s">
        <v>130</v>
      </c>
      <c r="K490" s="11" t="str">
        <f>IF(J490="","",IF(OR(J490="金奖",J490="特等奖"),"顶级成果",IF(OR(J490="银奖",J490="一等奖",J490="创业之星"),"高等级成果",IF(OR(J490="铜奖",J490="二等奖"),"中等级成果",IF(OR(J490="三等奖",J490="优秀结项",J490="合格结项"),"一般成果",IF(OR(J490="国家级立项",J490="省级立项",J490="校级立项"),"立项成果","参与成果"))))))</f>
        <v>立项成果</v>
      </c>
      <c r="L490" s="11" t="str">
        <f>IF(J490="","",IF(OR(J490="金奖",J490="银奖",J490="铜奖"),"金银铜体系",IF(OR(J490="特等奖",J490="一等奖",J490="二等奖",J490="三等奖"),"特一二三体系",IF(OR(J490="国家级立项",J490="省级立项",J490="校级立项"),"立项体系",IF(J490="创业之星","荣誉称号体系","其他")))))</f>
        <v>立项体系</v>
      </c>
      <c r="M490" s="11" t="str">
        <f>IF(J490="","",IF(OR(J490="入围奖",J490="优秀奖"),"是","是"))</f>
        <v>是</v>
      </c>
      <c r="N490" s="17" t="s">
        <v>2072</v>
      </c>
      <c r="O490" s="11"/>
      <c r="P490" s="17" t="s">
        <v>2073</v>
      </c>
      <c r="Q490" s="11" t="s">
        <v>529</v>
      </c>
      <c r="R490" s="11"/>
      <c r="S490" s="11"/>
      <c r="T490" s="11"/>
      <c r="U490" s="11"/>
      <c r="V490" s="11"/>
      <c r="W490" s="11"/>
      <c r="X490" s="11"/>
      <c r="Y490" s="11"/>
      <c r="Z490" s="11" t="s">
        <v>117</v>
      </c>
      <c r="AA490" s="11"/>
      <c r="AB490" s="11"/>
      <c r="AC490" s="11"/>
      <c r="AD490" s="22">
        <f ca="1">IF(A490="","",TODAY())</f>
        <v>46211</v>
      </c>
    </row>
    <row r="491" customHeight="1" spans="1:30">
      <c r="A491" s="11" t="s">
        <v>2074</v>
      </c>
      <c r="B491" s="21">
        <v>2025</v>
      </c>
      <c r="C491" s="17" t="s">
        <v>2075</v>
      </c>
      <c r="D491" s="17" t="s">
        <v>5</v>
      </c>
      <c r="E491" s="18" t="s">
        <v>109</v>
      </c>
      <c r="F491" s="18" t="s">
        <v>1806</v>
      </c>
      <c r="G491" s="23">
        <v>2025</v>
      </c>
      <c r="H491" s="11" t="s">
        <v>5</v>
      </c>
      <c r="I491" s="11" t="s">
        <v>129</v>
      </c>
      <c r="J491" s="11" t="s">
        <v>130</v>
      </c>
      <c r="K491" s="11" t="str">
        <f>IF(J491="","",IF(OR(J491="金奖",J491="特等奖"),"顶级成果",IF(OR(J491="银奖",J491="一等奖",J491="创业之星"),"高等级成果",IF(OR(J491="铜奖",J491="二等奖"),"中等级成果",IF(OR(J491="三等奖",J491="优秀结项",J491="合格结项"),"一般成果",IF(OR(J491="国家级立项",J491="省级立项",J491="校级立项"),"立项成果","参与成果"))))))</f>
        <v>立项成果</v>
      </c>
      <c r="L491" s="11" t="str">
        <f>IF(J491="","",IF(OR(J491="金奖",J491="银奖",J491="铜奖"),"金银铜体系",IF(OR(J491="特等奖",J491="一等奖",J491="二等奖",J491="三等奖"),"特一二三体系",IF(OR(J491="国家级立项",J491="省级立项",J491="校级立项"),"立项体系",IF(J491="创业之星","荣誉称号体系","其他")))))</f>
        <v>立项体系</v>
      </c>
      <c r="M491" s="11" t="str">
        <f>IF(J491="","",IF(OR(J491="入围奖",J491="优秀奖"),"是","是"))</f>
        <v>是</v>
      </c>
      <c r="N491" s="17" t="s">
        <v>2076</v>
      </c>
      <c r="O491" s="11"/>
      <c r="P491" s="17" t="s">
        <v>2077</v>
      </c>
      <c r="Q491" s="11" t="s">
        <v>2078</v>
      </c>
      <c r="R491" s="11"/>
      <c r="S491" s="11"/>
      <c r="T491" s="11"/>
      <c r="U491" s="11"/>
      <c r="V491" s="11"/>
      <c r="W491" s="11"/>
      <c r="X491" s="11"/>
      <c r="Y491" s="11"/>
      <c r="Z491" s="11" t="s">
        <v>117</v>
      </c>
      <c r="AA491" s="11"/>
      <c r="AB491" s="11"/>
      <c r="AC491" s="11"/>
      <c r="AD491" s="22">
        <f ca="1">IF(A491="","",TODAY())</f>
        <v>46211</v>
      </c>
    </row>
    <row r="492" customHeight="1" spans="1:30">
      <c r="A492" s="11" t="s">
        <v>2079</v>
      </c>
      <c r="B492" s="21">
        <v>2025</v>
      </c>
      <c r="C492" s="17" t="s">
        <v>2080</v>
      </c>
      <c r="D492" s="17" t="s">
        <v>5</v>
      </c>
      <c r="E492" s="18" t="s">
        <v>109</v>
      </c>
      <c r="F492" s="18" t="s">
        <v>1806</v>
      </c>
      <c r="G492" s="23">
        <v>2025</v>
      </c>
      <c r="H492" s="11" t="s">
        <v>5</v>
      </c>
      <c r="I492" s="11" t="s">
        <v>129</v>
      </c>
      <c r="J492" s="11" t="s">
        <v>130</v>
      </c>
      <c r="K492" s="11" t="str">
        <f>IF(J492="","",IF(OR(J492="金奖",J492="特等奖"),"顶级成果",IF(OR(J492="银奖",J492="一等奖",J492="创业之星"),"高等级成果",IF(OR(J492="铜奖",J492="二等奖"),"中等级成果",IF(OR(J492="三等奖",J492="优秀结项",J492="合格结项"),"一般成果",IF(OR(J492="国家级立项",J492="省级立项",J492="校级立项"),"立项成果","参与成果"))))))</f>
        <v>立项成果</v>
      </c>
      <c r="L492" s="11" t="str">
        <f>IF(J492="","",IF(OR(J492="金奖",J492="银奖",J492="铜奖"),"金银铜体系",IF(OR(J492="特等奖",J492="一等奖",J492="二等奖",J492="三等奖"),"特一二三体系",IF(OR(J492="国家级立项",J492="省级立项",J492="校级立项"),"立项体系",IF(J492="创业之星","荣誉称号体系","其他")))))</f>
        <v>立项体系</v>
      </c>
      <c r="M492" s="11" t="str">
        <f>IF(J492="","",IF(OR(J492="入围奖",J492="优秀奖"),"是","是"))</f>
        <v>是</v>
      </c>
      <c r="N492" s="17" t="s">
        <v>2081</v>
      </c>
      <c r="O492" s="11"/>
      <c r="P492" s="17" t="s">
        <v>2082</v>
      </c>
      <c r="Q492" s="11" t="s">
        <v>2001</v>
      </c>
      <c r="R492" s="11"/>
      <c r="S492" s="11"/>
      <c r="T492" s="11"/>
      <c r="U492" s="11"/>
      <c r="V492" s="11"/>
      <c r="W492" s="11"/>
      <c r="X492" s="11"/>
      <c r="Y492" s="11"/>
      <c r="Z492" s="11" t="s">
        <v>117</v>
      </c>
      <c r="AA492" s="11"/>
      <c r="AB492" s="11"/>
      <c r="AC492" s="11"/>
      <c r="AD492" s="22">
        <f ca="1">IF(A492="","",TODAY())</f>
        <v>46211</v>
      </c>
    </row>
    <row r="493" customHeight="1" spans="1:30">
      <c r="A493" s="11" t="s">
        <v>2083</v>
      </c>
      <c r="B493" s="21">
        <v>2026</v>
      </c>
      <c r="C493" s="17" t="s">
        <v>2084</v>
      </c>
      <c r="D493" s="17" t="s">
        <v>2</v>
      </c>
      <c r="E493" s="18" t="s">
        <v>135</v>
      </c>
      <c r="F493" s="18" t="s">
        <v>2085</v>
      </c>
      <c r="G493" s="23">
        <v>2026</v>
      </c>
      <c r="H493" s="11" t="s">
        <v>2</v>
      </c>
      <c r="I493" s="11" t="s">
        <v>129</v>
      </c>
      <c r="J493" s="11" t="s">
        <v>635</v>
      </c>
      <c r="K493" s="11" t="s">
        <v>218</v>
      </c>
      <c r="L493" s="11" t="str">
        <f>IF(J493="","",IF(OR(J493="金奖",J493="银奖",J493="铜奖"),"金银铜体系",IF(OR(J493="特等奖",J493="一等奖",J493="二等奖",J493="三等奖"),"特一二三体系",IF(OR(J493="国家级立项",J493="省级立项",J493="校级立项"),"立项体系",IF(J493="创业之星","荣誉称号体系","其他")))))</f>
        <v>金银铜体系</v>
      </c>
      <c r="M493" s="11" t="str">
        <f>IF(J493="","",IF(OR(J493="入围奖",J493="优秀奖"),"是","是"))</f>
        <v>是</v>
      </c>
      <c r="N493" s="17" t="s">
        <v>344</v>
      </c>
      <c r="O493" s="11"/>
      <c r="P493" s="17" t="s">
        <v>2086</v>
      </c>
      <c r="Q493" s="11"/>
      <c r="R493" s="11"/>
      <c r="S493" s="11"/>
      <c r="T493" s="11"/>
      <c r="U493" s="11"/>
      <c r="V493" s="11"/>
      <c r="W493" s="11"/>
      <c r="X493" s="11"/>
      <c r="Y493" s="11"/>
      <c r="Z493" s="11" t="s">
        <v>82</v>
      </c>
      <c r="AA493" s="11"/>
      <c r="AB493" s="11"/>
      <c r="AC493" s="11"/>
      <c r="AD493" s="22">
        <f ca="1">IF(A493="","",TODAY())</f>
        <v>46211</v>
      </c>
    </row>
    <row r="494" customHeight="1" spans="1:30">
      <c r="A494" s="11" t="s">
        <v>2087</v>
      </c>
      <c r="B494" s="21">
        <v>2026</v>
      </c>
      <c r="C494" s="17" t="s">
        <v>2088</v>
      </c>
      <c r="D494" s="17" t="s">
        <v>2</v>
      </c>
      <c r="E494" s="18" t="s">
        <v>135</v>
      </c>
      <c r="F494" s="18" t="s">
        <v>2085</v>
      </c>
      <c r="G494" s="23">
        <v>2026</v>
      </c>
      <c r="H494" s="11" t="s">
        <v>2</v>
      </c>
      <c r="I494" s="11" t="s">
        <v>129</v>
      </c>
      <c r="J494" s="11" t="s">
        <v>635</v>
      </c>
      <c r="K494" s="11" t="str">
        <f>IF(J494="","",IF(OR(J494="金奖",J494="特等奖"),"顶级成果",IF(OR(J494="银奖",J494="一等奖",J494="创业之星"),"高等级成果",IF(OR(J494="铜奖",J494="二等奖"),"中等级成果",IF(OR(J494="三等奖",J494="优秀结项",J494="合格结项"),"一般成果",IF(OR(J494="国家级立项",J494="省级立项",J494="校级立项"),"立项成果","参与成果"))))))</f>
        <v>顶级成果</v>
      </c>
      <c r="L494" s="11" t="str">
        <f>IF(J494="","",IF(OR(J494="金奖",J494="银奖",J494="铜奖"),"金银铜体系",IF(OR(J494="特等奖",J494="一等奖",J494="二等奖",J494="三等奖"),"特一二三体系",IF(OR(J494="国家级立项",J494="省级立项",J494="校级立项"),"立项体系",IF(J494="创业之星","荣誉称号体系","其他")))))</f>
        <v>金银铜体系</v>
      </c>
      <c r="M494" s="11" t="str">
        <f>IF(J494="","",IF(OR(J494="入围奖",J494="优秀奖"),"是","是"))</f>
        <v>是</v>
      </c>
      <c r="N494" s="17" t="s">
        <v>2089</v>
      </c>
      <c r="O494" s="11"/>
      <c r="P494" s="17" t="s">
        <v>2090</v>
      </c>
      <c r="Q494" s="11"/>
      <c r="R494" s="11"/>
      <c r="S494" s="11"/>
      <c r="T494" s="11"/>
      <c r="U494" s="11"/>
      <c r="V494" s="11"/>
      <c r="W494" s="11"/>
      <c r="X494" s="11"/>
      <c r="Y494" s="11"/>
      <c r="Z494" s="11" t="s">
        <v>82</v>
      </c>
      <c r="AA494" s="11"/>
      <c r="AB494" s="11"/>
      <c r="AC494" s="11"/>
      <c r="AD494" s="22">
        <f ca="1">IF(A494="","",TODAY())</f>
        <v>46211</v>
      </c>
    </row>
    <row r="495" customHeight="1" spans="1:30">
      <c r="A495" s="11" t="s">
        <v>2091</v>
      </c>
      <c r="B495" s="21">
        <v>2026</v>
      </c>
      <c r="C495" s="17" t="s">
        <v>2092</v>
      </c>
      <c r="D495" s="17" t="s">
        <v>2</v>
      </c>
      <c r="E495" s="18" t="s">
        <v>135</v>
      </c>
      <c r="F495" s="18" t="s">
        <v>2085</v>
      </c>
      <c r="G495" s="23">
        <v>2026</v>
      </c>
      <c r="H495" s="11" t="s">
        <v>2</v>
      </c>
      <c r="I495" s="11" t="s">
        <v>129</v>
      </c>
      <c r="J495" s="11" t="s">
        <v>138</v>
      </c>
      <c r="K495" s="11" t="str">
        <f>IF(J495="","",IF(OR(J495="金奖",J495="特等奖"),"顶级成果",IF(OR(J495="银奖",J495="一等奖",J495="创业之星"),"高等级成果",IF(OR(J495="铜奖",J495="二等奖"),"中等级成果",IF(OR(J495="三等奖",J495="优秀结项",J495="合格结项"),"一般成果",IF(OR(J495="国家级立项",J495="省级立项",J495="校级立项"),"立项成果","参与成果"))))))</f>
        <v>高等级成果</v>
      </c>
      <c r="L495" s="11" t="str">
        <f>IF(J495="","",IF(OR(J495="金奖",J495="银奖",J495="铜奖"),"金银铜体系",IF(OR(J495="特等奖",J495="一等奖",J495="二等奖",J495="三等奖"),"特一二三体系",IF(OR(J495="国家级立项",J495="省级立项",J495="校级立项"),"立项体系",IF(J495="创业之星","荣誉称号体系","其他")))))</f>
        <v>金银铜体系</v>
      </c>
      <c r="M495" s="11" t="str">
        <f>IF(J495="","",IF(OR(J495="入围奖",J495="优秀奖"),"是","是"))</f>
        <v>是</v>
      </c>
      <c r="N495" s="17" t="s">
        <v>2093</v>
      </c>
      <c r="O495" s="11"/>
      <c r="P495" s="17" t="s">
        <v>2094</v>
      </c>
      <c r="Q495" s="11"/>
      <c r="R495" s="11"/>
      <c r="S495" s="11"/>
      <c r="T495" s="11"/>
      <c r="U495" s="11"/>
      <c r="V495" s="11"/>
      <c r="W495" s="11"/>
      <c r="X495" s="11"/>
      <c r="Y495" s="11"/>
      <c r="Z495" s="11" t="s">
        <v>82</v>
      </c>
      <c r="AA495" s="11"/>
      <c r="AB495" s="11"/>
      <c r="AC495" s="11"/>
      <c r="AD495" s="22">
        <f ca="1">IF(A495="","",TODAY())</f>
        <v>46211</v>
      </c>
    </row>
    <row r="496" customHeight="1" spans="1:30">
      <c r="A496" s="11" t="s">
        <v>2095</v>
      </c>
      <c r="B496" s="21">
        <v>2026</v>
      </c>
      <c r="C496" s="17" t="s">
        <v>2096</v>
      </c>
      <c r="D496" s="17" t="s">
        <v>2</v>
      </c>
      <c r="E496" s="18" t="s">
        <v>135</v>
      </c>
      <c r="F496" s="18" t="s">
        <v>2085</v>
      </c>
      <c r="G496" s="23">
        <v>2026</v>
      </c>
      <c r="H496" s="11" t="s">
        <v>2</v>
      </c>
      <c r="I496" s="11" t="s">
        <v>129</v>
      </c>
      <c r="J496" s="11" t="s">
        <v>138</v>
      </c>
      <c r="K496" s="11" t="str">
        <f>IF(J496="","",IF(OR(J496="金奖",J496="特等奖"),"顶级成果",IF(OR(J496="银奖",J496="一等奖",J496="创业之星"),"高等级成果",IF(OR(J496="铜奖",J496="二等奖"),"中等级成果",IF(OR(J496="三等奖",J496="优秀结项",J496="合格结项"),"一般成果",IF(OR(J496="国家级立项",J496="省级立项",J496="校级立项"),"立项成果","参与成果"))))))</f>
        <v>高等级成果</v>
      </c>
      <c r="L496" s="11" t="str">
        <f>IF(J496="","",IF(OR(J496="金奖",J496="银奖",J496="铜奖"),"金银铜体系",IF(OR(J496="特等奖",J496="一等奖",J496="二等奖",J496="三等奖"),"特一二三体系",IF(OR(J496="国家级立项",J496="省级立项",J496="校级立项"),"立项体系",IF(J496="创业之星","荣誉称号体系","其他")))))</f>
        <v>金银铜体系</v>
      </c>
      <c r="M496" s="11" t="str">
        <f>IF(J496="","",IF(OR(J496="入围奖",J496="优秀奖"),"是","是"))</f>
        <v>是</v>
      </c>
      <c r="N496" s="17" t="s">
        <v>2097</v>
      </c>
      <c r="O496" s="11"/>
      <c r="P496" s="17" t="s">
        <v>2098</v>
      </c>
      <c r="Q496" s="11"/>
      <c r="R496" s="11"/>
      <c r="S496" s="11"/>
      <c r="T496" s="11"/>
      <c r="U496" s="11"/>
      <c r="V496" s="11"/>
      <c r="W496" s="11"/>
      <c r="X496" s="11"/>
      <c r="Y496" s="11"/>
      <c r="Z496" s="11" t="s">
        <v>82</v>
      </c>
      <c r="AA496" s="11"/>
      <c r="AB496" s="11"/>
      <c r="AC496" s="11"/>
      <c r="AD496" s="22">
        <f ca="1">IF(A496="","",TODAY())</f>
        <v>46211</v>
      </c>
    </row>
    <row r="497" customHeight="1" spans="1:30">
      <c r="A497" s="11" t="s">
        <v>2099</v>
      </c>
      <c r="B497" s="21">
        <v>2026</v>
      </c>
      <c r="C497" s="37" t="s">
        <v>2100</v>
      </c>
      <c r="D497" s="17" t="s">
        <v>2</v>
      </c>
      <c r="E497" s="18" t="s">
        <v>135</v>
      </c>
      <c r="F497" s="18" t="s">
        <v>2085</v>
      </c>
      <c r="G497" s="23">
        <v>2026</v>
      </c>
      <c r="H497" s="11" t="s">
        <v>2</v>
      </c>
      <c r="I497" s="11" t="s">
        <v>129</v>
      </c>
      <c r="J497" s="11" t="s">
        <v>149</v>
      </c>
      <c r="K497" s="11" t="str">
        <f>IF(J497="","",IF(OR(J497="金奖",J497="特等奖"),"顶级成果",IF(OR(J497="银奖",J497="一等奖",J497="创业之星"),"高等级成果",IF(OR(J497="铜奖",J497="二等奖"),"中等级成果",IF(OR(J497="三等奖",J497="优秀结项",J497="合格结项"),"一般成果",IF(OR(J497="国家级立项",J497="省级立项",J497="校级立项"),"立项成果","参与成果"))))))</f>
        <v>中等级成果</v>
      </c>
      <c r="L497" s="11" t="str">
        <f>IF(J497="","",IF(OR(J497="金奖",J497="银奖",J497="铜奖"),"金银铜体系",IF(OR(J497="特等奖",J497="一等奖",J497="二等奖",J497="三等奖"),"特一二三体系",IF(OR(J497="国家级立项",J497="省级立项",J497="校级立项"),"立项体系",IF(J497="创业之星","荣誉称号体系","其他")))))</f>
        <v>金银铜体系</v>
      </c>
      <c r="M497" s="11" t="str">
        <f>IF(J497="","",IF(OR(J497="入围奖",J497="优秀奖"),"是","是"))</f>
        <v>是</v>
      </c>
      <c r="N497" s="17" t="s">
        <v>2101</v>
      </c>
      <c r="O497" s="11"/>
      <c r="P497" s="17" t="s">
        <v>2102</v>
      </c>
      <c r="Q497" s="11"/>
      <c r="R497" s="11"/>
      <c r="S497" s="11"/>
      <c r="T497" s="11"/>
      <c r="U497" s="11"/>
      <c r="V497" s="11"/>
      <c r="W497" s="11"/>
      <c r="X497" s="11"/>
      <c r="Y497" s="11"/>
      <c r="Z497" s="11" t="s">
        <v>82</v>
      </c>
      <c r="AA497" s="11"/>
      <c r="AB497" s="11"/>
      <c r="AC497" s="11"/>
      <c r="AD497" s="22">
        <f ca="1">IF(A497="","",TODAY())</f>
        <v>46211</v>
      </c>
    </row>
    <row r="498" customHeight="1" spans="1:30">
      <c r="A498" s="11" t="s">
        <v>2103</v>
      </c>
      <c r="B498" s="21">
        <v>2026</v>
      </c>
      <c r="C498" s="37" t="s">
        <v>2104</v>
      </c>
      <c r="D498" s="17" t="s">
        <v>2</v>
      </c>
      <c r="E498" s="18" t="s">
        <v>135</v>
      </c>
      <c r="F498" s="18" t="s">
        <v>2085</v>
      </c>
      <c r="G498" s="23">
        <v>2026</v>
      </c>
      <c r="H498" s="11" t="s">
        <v>2</v>
      </c>
      <c r="I498" s="11" t="s">
        <v>129</v>
      </c>
      <c r="J498" s="11" t="s">
        <v>149</v>
      </c>
      <c r="K498" s="11" t="str">
        <f>IF(J498="","",IF(OR(J498="金奖",J498="特等奖"),"顶级成果",IF(OR(J498="银奖",J498="一等奖",J498="创业之星"),"高等级成果",IF(OR(J498="铜奖",J498="二等奖"),"中等级成果",IF(OR(J498="三等奖",J498="优秀结项",J498="合格结项"),"一般成果",IF(OR(J498="国家级立项",J498="省级立项",J498="校级立项"),"立项成果","参与成果"))))))</f>
        <v>中等级成果</v>
      </c>
      <c r="L498" s="11" t="str">
        <f>IF(J498="","",IF(OR(J498="金奖",J498="银奖",J498="铜奖"),"金银铜体系",IF(OR(J498="特等奖",J498="一等奖",J498="二等奖",J498="三等奖"),"特一二三体系",IF(OR(J498="国家级立项",J498="省级立项",J498="校级立项"),"立项体系",IF(J498="创业之星","荣誉称号体系","其他")))))</f>
        <v>金银铜体系</v>
      </c>
      <c r="M498" s="11" t="str">
        <f>IF(J498="","",IF(OR(J498="入围奖",J498="优秀奖"),"是","是"))</f>
        <v>是</v>
      </c>
      <c r="N498" s="17" t="s">
        <v>1605</v>
      </c>
      <c r="O498" s="11"/>
      <c r="P498" s="17" t="s">
        <v>2105</v>
      </c>
      <c r="Q498" s="11"/>
      <c r="R498" s="11"/>
      <c r="S498" s="11"/>
      <c r="T498" s="11"/>
      <c r="U498" s="11"/>
      <c r="V498" s="11"/>
      <c r="W498" s="11"/>
      <c r="X498" s="11"/>
      <c r="Y498" s="11"/>
      <c r="Z498" s="11" t="s">
        <v>82</v>
      </c>
      <c r="AA498" s="11"/>
      <c r="AB498" s="11"/>
      <c r="AC498" s="11"/>
      <c r="AD498" s="22">
        <f ca="1">IF(A498="","",TODAY())</f>
        <v>46211</v>
      </c>
    </row>
    <row r="499" customHeight="1" spans="1:30">
      <c r="A499" s="11" t="s">
        <v>2106</v>
      </c>
      <c r="B499" s="21">
        <v>2026</v>
      </c>
      <c r="C499" s="37" t="s">
        <v>2107</v>
      </c>
      <c r="D499" s="17" t="s">
        <v>2</v>
      </c>
      <c r="E499" s="18" t="s">
        <v>135</v>
      </c>
      <c r="F499" s="18" t="s">
        <v>2085</v>
      </c>
      <c r="G499" s="23">
        <v>2026</v>
      </c>
      <c r="H499" s="11" t="s">
        <v>2</v>
      </c>
      <c r="I499" s="11" t="s">
        <v>129</v>
      </c>
      <c r="J499" s="11" t="s">
        <v>149</v>
      </c>
      <c r="K499" s="11" t="str">
        <f>IF(J499="","",IF(OR(J499="金奖",J499="特等奖"),"顶级成果",IF(OR(J499="银奖",J499="一等奖",J499="创业之星"),"高等级成果",IF(OR(J499="铜奖",J499="二等奖"),"中等级成果",IF(OR(J499="三等奖",J499="优秀结项",J499="合格结项"),"一般成果",IF(OR(J499="国家级立项",J499="省级立项",J499="校级立项"),"立项成果","参与成果"))))))</f>
        <v>中等级成果</v>
      </c>
      <c r="L499" s="11" t="str">
        <f>IF(J499="","",IF(OR(J499="金奖",J499="银奖",J499="铜奖"),"金银铜体系",IF(OR(J499="特等奖",J499="一等奖",J499="二等奖",J499="三等奖"),"特一二三体系",IF(OR(J499="国家级立项",J499="省级立项",J499="校级立项"),"立项体系",IF(J499="创业之星","荣誉称号体系","其他")))))</f>
        <v>金银铜体系</v>
      </c>
      <c r="M499" s="11" t="str">
        <f>IF(J499="","",IF(OR(J499="入围奖",J499="优秀奖"),"是","是"))</f>
        <v>是</v>
      </c>
      <c r="N499" s="17"/>
      <c r="O499" s="11"/>
      <c r="P499" s="17" t="s">
        <v>2108</v>
      </c>
      <c r="Q499" s="11"/>
      <c r="R499" s="11"/>
      <c r="S499" s="11"/>
      <c r="T499" s="11"/>
      <c r="U499" s="11"/>
      <c r="V499" s="11"/>
      <c r="W499" s="11"/>
      <c r="X499" s="11"/>
      <c r="Y499" s="11"/>
      <c r="Z499" s="11" t="s">
        <v>82</v>
      </c>
      <c r="AA499" s="11"/>
      <c r="AB499" s="11"/>
      <c r="AC499" s="11"/>
      <c r="AD499" s="22">
        <f ca="1">IF(A499="","",TODAY())</f>
        <v>46211</v>
      </c>
    </row>
    <row r="500" customHeight="1" spans="1:30">
      <c r="A500" s="11" t="s">
        <v>2109</v>
      </c>
      <c r="B500" s="21">
        <v>2026</v>
      </c>
      <c r="C500" s="37" t="s">
        <v>2110</v>
      </c>
      <c r="D500" s="17" t="s">
        <v>2</v>
      </c>
      <c r="E500" s="18" t="s">
        <v>135</v>
      </c>
      <c r="F500" s="18" t="s">
        <v>2085</v>
      </c>
      <c r="G500" s="23">
        <v>2026</v>
      </c>
      <c r="H500" s="11" t="s">
        <v>2</v>
      </c>
      <c r="I500" s="11" t="s">
        <v>129</v>
      </c>
      <c r="J500" s="11" t="s">
        <v>149</v>
      </c>
      <c r="K500" s="11" t="str">
        <f>IF(J500="","",IF(OR(J500="金奖",J500="特等奖"),"顶级成果",IF(OR(J500="银奖",J500="一等奖",J500="创业之星"),"高等级成果",IF(OR(J500="铜奖",J500="二等奖"),"中等级成果",IF(OR(J500="三等奖",J500="优秀结项",J500="合格结项"),"一般成果",IF(OR(J500="国家级立项",J500="省级立项",J500="校级立项"),"立项成果","参与成果"))))))</f>
        <v>中等级成果</v>
      </c>
      <c r="L500" s="11" t="str">
        <f>IF(J500="","",IF(OR(J500="金奖",J500="银奖",J500="铜奖"),"金银铜体系",IF(OR(J500="特等奖",J500="一等奖",J500="二等奖",J500="三等奖"),"特一二三体系",IF(OR(J500="国家级立项",J500="省级立项",J500="校级立项"),"立项体系",IF(J500="创业之星","荣誉称号体系","其他")))))</f>
        <v>金银铜体系</v>
      </c>
      <c r="M500" s="11" t="str">
        <f>IF(J500="","",IF(OR(J500="入围奖",J500="优秀奖"),"是","是"))</f>
        <v>是</v>
      </c>
      <c r="N500" s="17" t="s">
        <v>2111</v>
      </c>
      <c r="O500" s="11"/>
      <c r="P500" s="17" t="s">
        <v>2112</v>
      </c>
      <c r="Q500" s="11"/>
      <c r="R500" s="11"/>
      <c r="S500" s="11"/>
      <c r="T500" s="11"/>
      <c r="U500" s="11"/>
      <c r="V500" s="11"/>
      <c r="W500" s="11"/>
      <c r="X500" s="11"/>
      <c r="Y500" s="11"/>
      <c r="Z500" s="11" t="s">
        <v>82</v>
      </c>
      <c r="AA500" s="11"/>
      <c r="AB500" s="11"/>
      <c r="AC500" s="11"/>
      <c r="AD500" s="22">
        <f ca="1">IF(A500="","",TODAY())</f>
        <v>46211</v>
      </c>
    </row>
    <row r="501" customHeight="1" spans="1:30">
      <c r="A501" s="11" t="s">
        <v>2113</v>
      </c>
      <c r="B501" s="21">
        <v>2026</v>
      </c>
      <c r="C501" s="37" t="s">
        <v>2114</v>
      </c>
      <c r="D501" s="17" t="s">
        <v>2</v>
      </c>
      <c r="E501" s="18" t="s">
        <v>135</v>
      </c>
      <c r="F501" s="18" t="s">
        <v>2085</v>
      </c>
      <c r="G501" s="23">
        <v>2026</v>
      </c>
      <c r="H501" s="11" t="s">
        <v>2</v>
      </c>
      <c r="I501" s="11" t="s">
        <v>129</v>
      </c>
      <c r="J501" s="11" t="s">
        <v>149</v>
      </c>
      <c r="K501" s="11" t="str">
        <f>IF(J501="","",IF(OR(J501="金奖",J501="特等奖"),"顶级成果",IF(OR(J501="银奖",J501="一等奖",J501="创业之星"),"高等级成果",IF(OR(J501="铜奖",J501="二等奖"),"中等级成果",IF(OR(J501="三等奖",J501="优秀结项",J501="合格结项"),"一般成果",IF(OR(J501="国家级立项",J501="省级立项",J501="校级立项"),"立项成果","参与成果"))))))</f>
        <v>中等级成果</v>
      </c>
      <c r="L501" s="11" t="str">
        <f>IF(J501="","",IF(OR(J501="金奖",J501="银奖",J501="铜奖"),"金银铜体系",IF(OR(J501="特等奖",J501="一等奖",J501="二等奖",J501="三等奖"),"特一二三体系",IF(OR(J501="国家级立项",J501="省级立项",J501="校级立项"),"立项体系",IF(J501="创业之星","荣誉称号体系","其他")))))</f>
        <v>金银铜体系</v>
      </c>
      <c r="M501" s="11" t="str">
        <f>IF(J501="","",IF(OR(J501="入围奖",J501="优秀奖"),"是","是"))</f>
        <v>是</v>
      </c>
      <c r="N501" s="17" t="s">
        <v>2115</v>
      </c>
      <c r="O501" s="11"/>
      <c r="P501" s="17" t="s">
        <v>2116</v>
      </c>
      <c r="Q501" s="11"/>
      <c r="R501" s="11"/>
      <c r="S501" s="11"/>
      <c r="T501" s="11"/>
      <c r="U501" s="11"/>
      <c r="V501" s="11"/>
      <c r="W501" s="11"/>
      <c r="X501" s="11"/>
      <c r="Y501" s="11"/>
      <c r="Z501" s="11" t="s">
        <v>82</v>
      </c>
      <c r="AA501" s="11"/>
      <c r="AB501" s="11"/>
      <c r="AC501" s="11"/>
      <c r="AD501" s="22">
        <f ca="1">IF(A501="","",TODAY())</f>
        <v>46211</v>
      </c>
    </row>
    <row r="502" customHeight="1" spans="1:30">
      <c r="A502" s="11" t="s">
        <v>2117</v>
      </c>
      <c r="B502" s="21">
        <v>2026</v>
      </c>
      <c r="C502" s="37" t="s">
        <v>2118</v>
      </c>
      <c r="D502" s="17" t="s">
        <v>2</v>
      </c>
      <c r="E502" s="18" t="s">
        <v>639</v>
      </c>
      <c r="F502" s="18" t="s">
        <v>2119</v>
      </c>
      <c r="G502" s="17" t="s">
        <v>2120</v>
      </c>
      <c r="H502" s="11" t="s">
        <v>2</v>
      </c>
      <c r="I502" s="11" t="s">
        <v>89</v>
      </c>
      <c r="J502" s="11" t="s">
        <v>473</v>
      </c>
      <c r="K502" s="11" t="str">
        <f>IF(J502="","",IF(OR(J502="金奖",J502="特等奖"),"顶级成果",IF(OR(J502="银奖",J502="一等奖",J502="创业之星"),"高等级成果",IF(OR(J502="铜奖",J502="二等奖"),"中等级成果",IF(OR(J502="三等奖",J502="优秀结项",J502="合格结项"),"一般成果",IF(OR(J502="国家级立项",J502="省级立项",J502="校级立项"),"立项成果","参与成果"))))))</f>
        <v>顶级成果</v>
      </c>
      <c r="L502" s="11" t="str">
        <f>IF(J502="","",IF(OR(J502="金奖",J502="银奖",J502="铜奖"),"金银铜体系",IF(OR(J502="特等奖",J502="一等奖",J502="二等奖",J502="三等奖"),"特一二三体系",IF(OR(J502="国家级立项",J502="省级立项",J502="校级立项"),"立项体系",IF(J502="创业之星","荣誉称号体系","其他")))))</f>
        <v>特一二三体系</v>
      </c>
      <c r="M502" s="11" t="str">
        <f>IF(J502="","",IF(OR(J502="入围奖",J502="优秀奖"),"是","是"))</f>
        <v>是</v>
      </c>
      <c r="N502" s="17" t="s">
        <v>2093</v>
      </c>
      <c r="O502" s="11"/>
      <c r="P502" s="17" t="s">
        <v>2121</v>
      </c>
      <c r="Q502" s="11" t="s">
        <v>2122</v>
      </c>
      <c r="R502" s="11"/>
      <c r="S502" s="11"/>
      <c r="T502" s="11"/>
      <c r="U502" s="11"/>
      <c r="V502" s="11"/>
      <c r="W502" s="11"/>
      <c r="X502" s="11"/>
      <c r="Y502" s="11"/>
      <c r="Z502" s="11" t="s">
        <v>82</v>
      </c>
      <c r="AA502" s="11"/>
      <c r="AB502" s="11"/>
      <c r="AC502" s="11"/>
      <c r="AD502" s="22">
        <f ca="1">IF(A502="","",TODAY())</f>
        <v>46211</v>
      </c>
    </row>
    <row r="503" customHeight="1" spans="1:30">
      <c r="A503" s="11" t="s">
        <v>2123</v>
      </c>
      <c r="B503" s="21">
        <v>2026</v>
      </c>
      <c r="C503" s="17" t="s">
        <v>2124</v>
      </c>
      <c r="D503" s="17" t="s">
        <v>2</v>
      </c>
      <c r="E503" s="18" t="s">
        <v>639</v>
      </c>
      <c r="F503" s="18" t="s">
        <v>2119</v>
      </c>
      <c r="G503" s="17" t="s">
        <v>2120</v>
      </c>
      <c r="H503" s="11" t="s">
        <v>2</v>
      </c>
      <c r="I503" s="11" t="s">
        <v>89</v>
      </c>
      <c r="J503" s="11" t="s">
        <v>90</v>
      </c>
      <c r="K503" s="11" t="str">
        <f>IF(J503="","",IF(OR(J503="金奖",J503="特等奖"),"顶级成果",IF(OR(J503="银奖",J503="一等奖",J503="创业之星"),"高等级成果",IF(OR(J503="铜奖",J503="二等奖"),"中等级成果",IF(OR(J503="三等奖",J503="优秀结项",J503="合格结项"),"一般成果",IF(OR(J503="国家级立项",J503="省级立项",J503="校级立项"),"立项成果","参与成果"))))))</f>
        <v>中等级成果</v>
      </c>
      <c r="L503" s="11" t="str">
        <f>IF(J503="","",IF(OR(J503="金奖",J503="银奖",J503="铜奖"),"金银铜体系",IF(OR(J503="特等奖",J503="一等奖",J503="二等奖",J503="三等奖"),"特一二三体系",IF(OR(J503="国家级立项",J503="省级立项",J503="校级立项"),"立项体系",IF(J503="创业之星","荣誉称号体系","其他")))))</f>
        <v>特一二三体系</v>
      </c>
      <c r="M503" s="11" t="str">
        <f>IF(J503="","",IF(OR(J503="入围奖",J503="优秀奖"),"是","是"))</f>
        <v>是</v>
      </c>
      <c r="N503" s="25" t="s">
        <v>293</v>
      </c>
      <c r="O503" s="11"/>
      <c r="P503" s="25" t="s">
        <v>2125</v>
      </c>
      <c r="Q503" s="26" t="s">
        <v>2126</v>
      </c>
      <c r="R503" s="11"/>
      <c r="S503" s="11"/>
      <c r="T503" s="11"/>
      <c r="U503" s="11"/>
      <c r="V503" s="11"/>
      <c r="W503" s="11"/>
      <c r="X503" s="11"/>
      <c r="Y503" s="11"/>
      <c r="Z503" s="11" t="s">
        <v>82</v>
      </c>
      <c r="AA503" s="11"/>
      <c r="AB503" s="11"/>
      <c r="AC503" s="11"/>
      <c r="AD503" s="22">
        <v>46192</v>
      </c>
    </row>
    <row r="504" customHeight="1" spans="1:30">
      <c r="A504" s="11" t="s">
        <v>2127</v>
      </c>
      <c r="B504" s="21">
        <v>2026</v>
      </c>
      <c r="C504" s="17" t="s">
        <v>2128</v>
      </c>
      <c r="D504" s="17" t="s">
        <v>2</v>
      </c>
      <c r="E504" s="18" t="s">
        <v>639</v>
      </c>
      <c r="F504" s="18" t="s">
        <v>2119</v>
      </c>
      <c r="G504" s="17" t="s">
        <v>2120</v>
      </c>
      <c r="H504" s="11" t="s">
        <v>2</v>
      </c>
      <c r="I504" s="11" t="s">
        <v>89</v>
      </c>
      <c r="J504" s="11" t="s">
        <v>90</v>
      </c>
      <c r="K504" s="11" t="str">
        <f>IF(J504="","",IF(OR(J504="金奖",J504="特等奖"),"顶级成果",IF(OR(J504="银奖",J504="一等奖",J504="创业之星"),"高等级成果",IF(OR(J504="铜奖",J504="二等奖"),"中等级成果",IF(OR(J504="三等奖",J504="优秀结项",J504="合格结项"),"一般成果",IF(OR(J504="国家级立项",J504="省级立项",J504="校级立项"),"立项成果","参与成果"))))))</f>
        <v>中等级成果</v>
      </c>
      <c r="L504" s="11" t="str">
        <f>IF(J504="","",IF(OR(J504="金奖",J504="银奖",J504="铜奖"),"金银铜体系",IF(OR(J504="特等奖",J504="一等奖",J504="二等奖",J504="三等奖"),"特一二三体系",IF(OR(J504="国家级立项",J504="省级立项",J504="校级立项"),"立项体系",IF(J504="创业之星","荣誉称号体系","其他")))))</f>
        <v>特一二三体系</v>
      </c>
      <c r="M504" s="11" t="str">
        <f>IF(J504="","",IF(OR(J504="入围奖",J504="优秀奖"),"是","是"))</f>
        <v>是</v>
      </c>
      <c r="N504" s="17" t="s">
        <v>2129</v>
      </c>
      <c r="P504" s="11" t="s">
        <v>2130</v>
      </c>
      <c r="Q504" s="17" t="s">
        <v>2131</v>
      </c>
      <c r="R504" s="11"/>
      <c r="S504" s="11"/>
      <c r="T504" s="11"/>
      <c r="U504" s="11"/>
      <c r="V504" s="11"/>
      <c r="W504" s="11"/>
      <c r="X504" s="11"/>
      <c r="Y504" s="11"/>
      <c r="Z504" s="11" t="s">
        <v>82</v>
      </c>
      <c r="AA504" s="11"/>
      <c r="AB504" s="11"/>
      <c r="AC504" s="11"/>
      <c r="AD504" s="22">
        <v>46192</v>
      </c>
    </row>
    <row r="505" customHeight="1" spans="1:30">
      <c r="A505" s="11" t="s">
        <v>2132</v>
      </c>
      <c r="B505" s="21">
        <v>2026</v>
      </c>
      <c r="C505" s="17" t="s">
        <v>2133</v>
      </c>
      <c r="D505" s="17" t="s">
        <v>2</v>
      </c>
      <c r="E505" s="18" t="s">
        <v>639</v>
      </c>
      <c r="F505" s="18" t="s">
        <v>2119</v>
      </c>
      <c r="G505" s="17" t="s">
        <v>2134</v>
      </c>
      <c r="H505" s="11" t="s">
        <v>2</v>
      </c>
      <c r="I505" s="11" t="s">
        <v>129</v>
      </c>
      <c r="J505" s="11" t="s">
        <v>149</v>
      </c>
      <c r="K505" s="11" t="str">
        <f>IF(J505="","",IF(OR(J505="金奖",J505="特等奖"),"顶级成果",IF(OR(J505="银奖",J505="一等奖",J505="创业之星"),"高等级成果",IF(OR(J505="铜奖",J505="二等奖"),"中等级成果",IF(OR(J505="三等奖",J505="优秀结项",J505="合格结项"),"一般成果",IF(OR(J505="国家级立项",J505="省级立项",J505="校级立项"),"立项成果","参与成果"))))))</f>
        <v>中等级成果</v>
      </c>
      <c r="L505" s="11" t="str">
        <f>IF(J505="","",IF(OR(J505="金奖",J505="银奖",J505="铜奖"),"金银铜体系",IF(OR(J505="特等奖",J505="一等奖",J505="二等奖",J505="三等奖"),"特一二三体系",IF(OR(J505="国家级立项",J505="省级立项",J505="校级立项"),"立项体系",IF(J505="创业之星","荣誉称号体系","其他")))))</f>
        <v>金银铜体系</v>
      </c>
      <c r="M505" s="11" t="str">
        <f>IF(J505="","",IF(OR(J505="入围奖",J505="优秀奖"),"是","是"))</f>
        <v>是</v>
      </c>
      <c r="N505" s="11" t="s">
        <v>696</v>
      </c>
      <c r="O505" s="11"/>
      <c r="P505" s="11" t="s">
        <v>2135</v>
      </c>
      <c r="Q505" s="11"/>
      <c r="R505" s="11"/>
      <c r="S505" s="11"/>
      <c r="T505" s="11"/>
      <c r="U505" s="11"/>
      <c r="V505" s="11"/>
      <c r="W505" s="11"/>
      <c r="X505" s="11"/>
      <c r="Y505" s="11"/>
      <c r="Z505" s="11" t="s">
        <v>82</v>
      </c>
      <c r="AA505" s="11"/>
      <c r="AB505" s="11"/>
      <c r="AC505" s="11"/>
      <c r="AD505" s="22">
        <v>46192</v>
      </c>
    </row>
    <row r="506" customHeight="1" spans="1:30">
      <c r="A506" s="11" t="s">
        <v>2136</v>
      </c>
      <c r="B506" s="21">
        <v>2026</v>
      </c>
      <c r="C506" s="17" t="s">
        <v>2137</v>
      </c>
      <c r="D506" s="17" t="s">
        <v>2</v>
      </c>
      <c r="E506" s="18" t="s">
        <v>639</v>
      </c>
      <c r="F506" s="18" t="s">
        <v>2119</v>
      </c>
      <c r="G506" s="17" t="s">
        <v>2134</v>
      </c>
      <c r="H506" s="11" t="s">
        <v>2</v>
      </c>
      <c r="I506" s="11" t="s">
        <v>129</v>
      </c>
      <c r="J506" s="11" t="s">
        <v>149</v>
      </c>
      <c r="K506" s="11" t="str">
        <f>IF(J506="","",IF(OR(J506="金奖",J506="特等奖"),"顶级成果",IF(OR(J506="银奖",J506="一等奖",J506="创业之星"),"高等级成果",IF(OR(J506="铜奖",J506="二等奖"),"中等级成果",IF(OR(J506="三等奖",J506="优秀结项",J506="合格结项"),"一般成果",IF(OR(J506="国家级立项",J506="省级立项",J506="校级立项"),"立项成果","参与成果"))))))</f>
        <v>中等级成果</v>
      </c>
      <c r="L506" s="11" t="str">
        <f>IF(J506="","",IF(OR(J506="金奖",J506="银奖",J506="铜奖"),"金银铜体系",IF(OR(J506="特等奖",J506="一等奖",J506="二等奖",J506="三等奖"),"特一二三体系",IF(OR(J506="国家级立项",J506="省级立项",J506="校级立项"),"立项体系",IF(J506="创业之星","荣誉称号体系","其他")))))</f>
        <v>金银铜体系</v>
      </c>
      <c r="M506" s="11" t="str">
        <f>IF(J506="","",IF(OR(J506="入围奖",J506="优秀奖"),"是","是"))</f>
        <v>是</v>
      </c>
      <c r="N506" s="11" t="s">
        <v>2138</v>
      </c>
      <c r="O506" s="11"/>
      <c r="P506" s="11" t="s">
        <v>2139</v>
      </c>
      <c r="Q506" s="11"/>
      <c r="R506" s="11"/>
      <c r="S506" s="11"/>
      <c r="T506" s="11"/>
      <c r="U506" s="11"/>
      <c r="V506" s="11"/>
      <c r="W506" s="11"/>
      <c r="X506" s="11"/>
      <c r="Y506" s="11"/>
      <c r="Z506" s="11" t="s">
        <v>82</v>
      </c>
      <c r="AA506" s="11"/>
      <c r="AB506" s="11"/>
      <c r="AC506" s="11"/>
      <c r="AD506" s="22">
        <v>46192</v>
      </c>
    </row>
    <row r="507" customHeight="1" spans="1:30">
      <c r="A507" s="11" t="s">
        <v>2140</v>
      </c>
      <c r="B507" s="21">
        <v>2026</v>
      </c>
      <c r="C507" s="17" t="s">
        <v>2141</v>
      </c>
      <c r="D507" s="17" t="s">
        <v>2</v>
      </c>
      <c r="E507" s="18" t="s">
        <v>639</v>
      </c>
      <c r="F507" s="18" t="s">
        <v>2119</v>
      </c>
      <c r="G507" s="17" t="s">
        <v>2134</v>
      </c>
      <c r="H507" s="11" t="s">
        <v>2</v>
      </c>
      <c r="I507" s="11" t="s">
        <v>129</v>
      </c>
      <c r="J507" s="11" t="s">
        <v>149</v>
      </c>
      <c r="K507" s="11" t="str">
        <f>IF(J507="","",IF(OR(J507="金奖",J507="特等奖"),"顶级成果",IF(OR(J507="银奖",J507="一等奖",J507="创业之星"),"高等级成果",IF(OR(J507="铜奖",J507="二等奖"),"中等级成果",IF(OR(J507="三等奖",J507="优秀结项",J507="合格结项"),"一般成果",IF(OR(J507="国家级立项",J507="省级立项",J507="校级立项"),"立项成果","参与成果"))))))</f>
        <v>中等级成果</v>
      </c>
      <c r="L507" s="11" t="str">
        <f>IF(J507="","",IF(OR(J507="金奖",J507="银奖",J507="铜奖"),"金银铜体系",IF(OR(J507="特等奖",J507="一等奖",J507="二等奖",J507="三等奖"),"特一二三体系",IF(OR(J507="国家级立项",J507="省级立项",J507="校级立项"),"立项体系",IF(J507="创业之星","荣誉称号体系","其他")))))</f>
        <v>金银铜体系</v>
      </c>
      <c r="M507" s="11" t="str">
        <f>IF(J507="","",IF(OR(J507="入围奖",J507="优秀奖"),"是","是"))</f>
        <v>是</v>
      </c>
      <c r="N507" s="11" t="s">
        <v>2142</v>
      </c>
      <c r="O507" s="11"/>
      <c r="P507" s="17" t="s">
        <v>2143</v>
      </c>
      <c r="Q507" s="11"/>
      <c r="R507" s="11"/>
      <c r="S507" s="11"/>
      <c r="T507" s="11"/>
      <c r="U507" s="11"/>
      <c r="V507" s="11"/>
      <c r="W507" s="11"/>
      <c r="X507" s="11"/>
      <c r="Y507" s="11"/>
      <c r="Z507" s="11" t="s">
        <v>82</v>
      </c>
      <c r="AA507" s="11"/>
      <c r="AB507" s="11"/>
      <c r="AC507" s="11"/>
      <c r="AD507" s="22">
        <v>46192</v>
      </c>
    </row>
    <row r="508" customHeight="1" spans="1:30">
      <c r="A508" s="11" t="s">
        <v>2144</v>
      </c>
      <c r="B508" s="21">
        <v>2026</v>
      </c>
      <c r="C508" s="17" t="s">
        <v>2145</v>
      </c>
      <c r="D508" s="17" t="s">
        <v>2</v>
      </c>
      <c r="E508" s="18" t="s">
        <v>639</v>
      </c>
      <c r="F508" s="18" t="s">
        <v>2119</v>
      </c>
      <c r="G508" s="17" t="s">
        <v>2134</v>
      </c>
      <c r="H508" s="11" t="s">
        <v>2</v>
      </c>
      <c r="I508" s="11" t="s">
        <v>129</v>
      </c>
      <c r="J508" s="11" t="s">
        <v>138</v>
      </c>
      <c r="K508" s="11" t="str">
        <f>IF(J508="","",IF(OR(J508="金奖",J508="特等奖"),"顶级成果",IF(OR(J508="银奖",J508="一等奖",J508="创业之星"),"高等级成果",IF(OR(J508="铜奖",J508="二等奖"),"中等级成果",IF(OR(J508="三等奖",J508="优秀结项",J508="合格结项"),"一般成果",IF(OR(J508="国家级立项",J508="省级立项",J508="校级立项"),"立项成果","参与成果"))))))</f>
        <v>高等级成果</v>
      </c>
      <c r="L508" s="11" t="str">
        <f>IF(J508="","",IF(OR(J508="金奖",J508="银奖",J508="铜奖"),"金银铜体系",IF(OR(J508="特等奖",J508="一等奖",J508="二等奖",J508="三等奖"),"特一二三体系",IF(OR(J508="国家级立项",J508="省级立项",J508="校级立项"),"立项体系",IF(J508="创业之星","荣誉称号体系","其他")))))</f>
        <v>金银铜体系</v>
      </c>
      <c r="M508" s="11" t="str">
        <f>IF(J508="","",IF(OR(J508="入围奖",J508="优秀奖"),"是","是"))</f>
        <v>是</v>
      </c>
      <c r="N508" s="11" t="s">
        <v>1876</v>
      </c>
      <c r="O508" s="11"/>
      <c r="P508" s="11" t="s">
        <v>2146</v>
      </c>
      <c r="Q508" s="11"/>
      <c r="R508" s="11"/>
      <c r="S508" s="11"/>
      <c r="T508" s="11"/>
      <c r="U508" s="11"/>
      <c r="V508" s="11"/>
      <c r="W508" s="11"/>
      <c r="X508" s="11"/>
      <c r="Y508" s="11"/>
      <c r="Z508" s="11" t="s">
        <v>82</v>
      </c>
      <c r="AA508" s="11"/>
      <c r="AB508" s="11"/>
      <c r="AC508" s="11"/>
      <c r="AD508" s="22">
        <v>46192</v>
      </c>
    </row>
    <row r="509" customHeight="1" spans="1:30">
      <c r="A509" s="11" t="s">
        <v>2147</v>
      </c>
      <c r="B509" s="21">
        <v>2026</v>
      </c>
      <c r="C509" s="17" t="s">
        <v>2148</v>
      </c>
      <c r="D509" s="17" t="s">
        <v>3</v>
      </c>
      <c r="E509" s="18" t="s">
        <v>348</v>
      </c>
      <c r="F509" s="18" t="s">
        <v>2149</v>
      </c>
      <c r="G509" s="17" t="s">
        <v>2150</v>
      </c>
      <c r="H509" s="11" t="s">
        <v>3</v>
      </c>
      <c r="I509" s="11" t="s">
        <v>68</v>
      </c>
      <c r="J509" s="11" t="s">
        <v>90</v>
      </c>
      <c r="K509" s="11" t="str">
        <f>IF(J509="","",IF(OR(J509="金奖",J509="特等奖"),"顶级成果",IF(OR(J509="银奖",J509="一等奖",J509="创业之星"),"高等级成果",IF(OR(J509="铜奖",J509="二等奖"),"中等级成果",IF(OR(J509="三等奖",J509="优秀结项",J509="合格结项"),"一般成果",IF(OR(J509="国家级立项",J509="省级立项",J509="校级立项"),"立项成果","参与成果"))))))</f>
        <v>中等级成果</v>
      </c>
      <c r="L509" s="11" t="str">
        <f>IF(J509="","",IF(OR(J509="金奖",J509="银奖",J509="铜奖"),"金银铜体系",IF(OR(J509="特等奖",J509="一等奖",J509="二等奖",J509="三等奖"),"特一二三体系",IF(OR(J509="国家级立项",J509="省级立项",J509="校级立项"),"立项体系",IF(J509="创业之星","荣誉称号体系","其他")))))</f>
        <v>特一二三体系</v>
      </c>
      <c r="M509" s="11" t="str">
        <f>IF(J509="","",IF(OR(J509="入围奖",J509="优秀奖"),"是","是"))</f>
        <v>是</v>
      </c>
      <c r="N509" s="11" t="s">
        <v>2151</v>
      </c>
      <c r="O509" s="11"/>
      <c r="P509" s="11" t="s">
        <v>2152</v>
      </c>
      <c r="Q509" s="11" t="s">
        <v>2153</v>
      </c>
      <c r="R509" s="11"/>
      <c r="S509" s="11"/>
      <c r="T509" s="11"/>
      <c r="U509" s="11"/>
      <c r="V509" s="11"/>
      <c r="W509" s="11"/>
      <c r="X509" s="11"/>
      <c r="Y509" s="11"/>
      <c r="Z509" s="11"/>
      <c r="AA509" s="11"/>
      <c r="AB509" s="11"/>
      <c r="AC509" s="11"/>
      <c r="AD509" s="22">
        <f ca="1">IF(A509="","",TODAY())</f>
        <v>46211</v>
      </c>
    </row>
    <row r="510" customHeight="1" spans="1:30">
      <c r="A510" s="11" t="s">
        <v>2154</v>
      </c>
      <c r="B510" s="21">
        <v>2026</v>
      </c>
      <c r="C510" s="17" t="s">
        <v>2155</v>
      </c>
      <c r="D510" s="17" t="s">
        <v>3</v>
      </c>
      <c r="E510" s="18" t="s">
        <v>348</v>
      </c>
      <c r="F510" s="18" t="s">
        <v>2149</v>
      </c>
      <c r="G510" s="17" t="s">
        <v>2150</v>
      </c>
      <c r="H510" s="11" t="s">
        <v>3</v>
      </c>
      <c r="I510" s="11" t="s">
        <v>68</v>
      </c>
      <c r="J510" s="11" t="s">
        <v>90</v>
      </c>
      <c r="K510" s="11" t="str">
        <f>IF(J510="","",IF(OR(J510="金奖",J510="特等奖"),"顶级成果",IF(OR(J510="银奖",J510="一等奖",J510="创业之星"),"高等级成果",IF(OR(J510="铜奖",J510="二等奖"),"中等级成果",IF(OR(J510="三等奖",J510="优秀结项",J510="合格结项"),"一般成果",IF(OR(J510="国家级立项",J510="省级立项",J510="校级立项"),"立项成果","参与成果"))))))</f>
        <v>中等级成果</v>
      </c>
      <c r="L510" s="11" t="str">
        <f>IF(J510="","",IF(OR(J510="金奖",J510="银奖",J510="铜奖"),"金银铜体系",IF(OR(J510="特等奖",J510="一等奖",J510="二等奖",J510="三等奖"),"特一二三体系",IF(OR(J510="国家级立项",J510="省级立项",J510="校级立项"),"立项体系",IF(J510="创业之星","荣誉称号体系","其他")))))</f>
        <v>特一二三体系</v>
      </c>
      <c r="M510" s="11" t="str">
        <f>IF(J510="","",IF(OR(J510="入围奖",J510="优秀奖"),"是","是"))</f>
        <v>是</v>
      </c>
      <c r="N510" s="11" t="s">
        <v>2156</v>
      </c>
      <c r="O510" s="11"/>
      <c r="P510" s="11" t="s">
        <v>2157</v>
      </c>
      <c r="Q510" s="11" t="s">
        <v>2158</v>
      </c>
      <c r="R510" s="11"/>
      <c r="S510" s="11"/>
      <c r="T510" s="11"/>
      <c r="U510" s="11"/>
      <c r="V510" s="11"/>
      <c r="W510" s="11"/>
      <c r="X510" s="11"/>
      <c r="Y510" s="11"/>
      <c r="Z510" s="11"/>
      <c r="AA510" s="11"/>
      <c r="AB510" s="11"/>
      <c r="AC510" s="11"/>
      <c r="AD510" s="22">
        <f ca="1">IF(A510="","",TODAY())</f>
        <v>46211</v>
      </c>
    </row>
    <row r="511" customHeight="1" spans="1:30">
      <c r="A511" s="11" t="s">
        <v>2159</v>
      </c>
      <c r="B511" s="21">
        <v>2026</v>
      </c>
      <c r="C511" s="17" t="s">
        <v>2160</v>
      </c>
      <c r="D511" s="17" t="s">
        <v>3</v>
      </c>
      <c r="E511" s="18" t="s">
        <v>348</v>
      </c>
      <c r="F511" s="18" t="s">
        <v>2149</v>
      </c>
      <c r="G511" s="17" t="s">
        <v>2150</v>
      </c>
      <c r="H511" s="11" t="s">
        <v>3</v>
      </c>
      <c r="I511" s="11" t="s">
        <v>68</v>
      </c>
      <c r="J511" s="11" t="s">
        <v>69</v>
      </c>
      <c r="K511" s="11" t="str">
        <f>IF(J511="","",IF(OR(J511="金奖",J511="特等奖"),"顶级成果",IF(OR(J511="银奖",J511="一等奖",J511="创业之星"),"高等级成果",IF(OR(J511="铜奖",J511="二等奖"),"中等级成果",IF(OR(J511="三等奖",J511="优秀结项",J511="合格结项"),"一般成果",IF(OR(J511="国家级立项",J511="省级立项",J511="校级立项"),"立项成果","参与成果"))))))</f>
        <v>一般成果</v>
      </c>
      <c r="L511" s="11" t="str">
        <f>IF(J511="","",IF(OR(J511="金奖",J511="银奖",J511="铜奖"),"金银铜体系",IF(OR(J511="特等奖",J511="一等奖",J511="二等奖",J511="三等奖"),"特一二三体系",IF(OR(J511="国家级立项",J511="省级立项",J511="校级立项"),"立项体系",IF(J511="创业之星","荣誉称号体系","其他")))))</f>
        <v>特一二三体系</v>
      </c>
      <c r="M511" s="11" t="str">
        <f>IF(J511="","",IF(OR(J511="入围奖",J511="优秀奖"),"是","是"))</f>
        <v>是</v>
      </c>
      <c r="N511" s="11" t="s">
        <v>2161</v>
      </c>
      <c r="O511" s="11"/>
      <c r="P511" s="11" t="s">
        <v>2162</v>
      </c>
      <c r="Q511" s="11" t="s">
        <v>979</v>
      </c>
      <c r="R511" s="11"/>
      <c r="S511" s="11"/>
      <c r="T511" s="11"/>
      <c r="U511" s="11"/>
      <c r="V511" s="11"/>
      <c r="W511" s="11"/>
      <c r="X511" s="11"/>
      <c r="Y511" s="11"/>
      <c r="Z511" s="11"/>
      <c r="AA511" s="11"/>
      <c r="AB511" s="11"/>
      <c r="AC511" s="11"/>
      <c r="AD511" s="22">
        <f ca="1">IF(A511="","",TODAY())</f>
        <v>46211</v>
      </c>
    </row>
    <row r="512" customHeight="1" spans="1:30">
      <c r="A512" s="11" t="s">
        <v>2163</v>
      </c>
      <c r="B512" s="21">
        <v>2026</v>
      </c>
      <c r="C512" s="17" t="s">
        <v>2164</v>
      </c>
      <c r="D512" s="17" t="s">
        <v>3</v>
      </c>
      <c r="E512" s="18" t="s">
        <v>348</v>
      </c>
      <c r="F512" s="18" t="s">
        <v>2149</v>
      </c>
      <c r="G512" s="17" t="s">
        <v>2150</v>
      </c>
      <c r="H512" s="11" t="s">
        <v>3</v>
      </c>
      <c r="I512" s="11" t="s">
        <v>68</v>
      </c>
      <c r="J512" s="11" t="s">
        <v>69</v>
      </c>
      <c r="K512" s="11" t="str">
        <f>IF(J512="","",IF(OR(J512="金奖",J512="特等奖"),"顶级成果",IF(OR(J512="银奖",J512="一等奖",J512="创业之星"),"高等级成果",IF(OR(J512="铜奖",J512="二等奖"),"中等级成果",IF(OR(J512="三等奖",J512="优秀结项",J512="合格结项"),"一般成果",IF(OR(J512="国家级立项",J512="省级立项",J512="校级立项"),"立项成果","参与成果"))))))</f>
        <v>一般成果</v>
      </c>
      <c r="L512" s="11" t="str">
        <f>IF(J512="","",IF(OR(J512="金奖",J512="银奖",J512="铜奖"),"金银铜体系",IF(OR(J512="特等奖",J512="一等奖",J512="二等奖",J512="三等奖"),"特一二三体系",IF(OR(J512="国家级立项",J512="省级立项",J512="校级立项"),"立项体系",IF(J512="创业之星","荣誉称号体系","其他")))))</f>
        <v>特一二三体系</v>
      </c>
      <c r="M512" s="11" t="str">
        <f>IF(J512="","",IF(OR(J512="入围奖",J512="优秀奖"),"是","是"))</f>
        <v>是</v>
      </c>
      <c r="N512" s="11" t="s">
        <v>2165</v>
      </c>
      <c r="O512" s="11"/>
      <c r="P512" s="11" t="s">
        <v>2166</v>
      </c>
      <c r="Q512" s="11" t="s">
        <v>1790</v>
      </c>
      <c r="R512" s="11"/>
      <c r="S512" s="11"/>
      <c r="T512" s="11"/>
      <c r="U512" s="11"/>
      <c r="V512" s="11"/>
      <c r="W512" s="11"/>
      <c r="X512" s="11"/>
      <c r="Y512" s="11"/>
      <c r="Z512" s="11"/>
      <c r="AA512" s="11"/>
      <c r="AB512" s="11"/>
      <c r="AC512" s="11"/>
      <c r="AD512" s="22">
        <f ca="1">IF(A512="","",TODAY())</f>
        <v>46211</v>
      </c>
    </row>
    <row r="513" customHeight="1" spans="1:30">
      <c r="A513" s="11" t="s">
        <v>2167</v>
      </c>
      <c r="B513" s="21">
        <v>2026</v>
      </c>
      <c r="C513" s="17" t="s">
        <v>2168</v>
      </c>
      <c r="D513" s="17" t="s">
        <v>3</v>
      </c>
      <c r="E513" s="18" t="s">
        <v>348</v>
      </c>
      <c r="F513" s="18" t="s">
        <v>2149</v>
      </c>
      <c r="G513" s="17" t="s">
        <v>2150</v>
      </c>
      <c r="H513" s="11" t="s">
        <v>3</v>
      </c>
      <c r="I513" s="11" t="s">
        <v>68</v>
      </c>
      <c r="J513" s="11" t="s">
        <v>69</v>
      </c>
      <c r="K513" s="11" t="str">
        <f>IF(J513="","",IF(OR(J513="金奖",J513="特等奖"),"顶级成果",IF(OR(J513="银奖",J513="一等奖",J513="创业之星"),"高等级成果",IF(OR(J513="铜奖",J513="二等奖"),"中等级成果",IF(OR(J513="三等奖",J513="优秀结项",J513="合格结项"),"一般成果",IF(OR(J513="国家级立项",J513="省级立项",J513="校级立项"),"立项成果","参与成果"))))))</f>
        <v>一般成果</v>
      </c>
      <c r="L513" s="11" t="str">
        <f>IF(J513="","",IF(OR(J513="金奖",J513="银奖",J513="铜奖"),"金银铜体系",IF(OR(J513="特等奖",J513="一等奖",J513="二等奖",J513="三等奖"),"特一二三体系",IF(OR(J513="国家级立项",J513="省级立项",J513="校级立项"),"立项体系",IF(J513="创业之星","荣誉称号体系","其他")))))</f>
        <v>特一二三体系</v>
      </c>
      <c r="M513" s="11" t="str">
        <f>IF(J513="","",IF(OR(J513="入围奖",J513="优秀奖"),"是","是"))</f>
        <v>是</v>
      </c>
      <c r="N513" s="11" t="s">
        <v>2142</v>
      </c>
      <c r="O513" s="11"/>
      <c r="P513" s="11" t="s">
        <v>2169</v>
      </c>
      <c r="Q513" s="11" t="s">
        <v>76</v>
      </c>
      <c r="R513" s="11"/>
      <c r="S513" s="11"/>
      <c r="T513" s="11"/>
      <c r="U513" s="11"/>
      <c r="V513" s="11"/>
      <c r="W513" s="11"/>
      <c r="X513" s="11"/>
      <c r="Y513" s="11"/>
      <c r="Z513" s="11"/>
      <c r="AA513" s="11"/>
      <c r="AB513" s="11"/>
      <c r="AC513" s="11"/>
      <c r="AD513" s="22">
        <f ca="1">IF(A513="","",TODAY())</f>
        <v>46211</v>
      </c>
    </row>
    <row r="514" customHeight="1" spans="1:30">
      <c r="A514" s="11" t="s">
        <v>2170</v>
      </c>
      <c r="B514" s="21">
        <v>2026</v>
      </c>
      <c r="C514" s="17" t="s">
        <v>2171</v>
      </c>
      <c r="D514" s="17" t="s">
        <v>3</v>
      </c>
      <c r="E514" s="18" t="s">
        <v>348</v>
      </c>
      <c r="F514" s="18" t="s">
        <v>2149</v>
      </c>
      <c r="G514" s="17" t="s">
        <v>2150</v>
      </c>
      <c r="H514" s="11" t="s">
        <v>3</v>
      </c>
      <c r="I514" s="11" t="s">
        <v>68</v>
      </c>
      <c r="J514" s="11" t="s">
        <v>69</v>
      </c>
      <c r="K514" s="11" t="str">
        <f>IF(J514="","",IF(OR(J514="金奖",J514="特等奖"),"顶级成果",IF(OR(J514="银奖",J514="一等奖",J514="创业之星"),"高等级成果",IF(OR(J514="铜奖",J514="二等奖"),"中等级成果",IF(OR(J514="三等奖",J514="优秀结项",J514="合格结项"),"一般成果",IF(OR(J514="国家级立项",J514="省级立项",J514="校级立项"),"立项成果","参与成果"))))))</f>
        <v>一般成果</v>
      </c>
      <c r="L514" s="11" t="str">
        <f>IF(J514="","",IF(OR(J514="金奖",J514="银奖",J514="铜奖"),"金银铜体系",IF(OR(J514="特等奖",J514="一等奖",J514="二等奖",J514="三等奖"),"特一二三体系",IF(OR(J514="国家级立项",J514="省级立项",J514="校级立项"),"立项体系",IF(J514="创业之星","荣誉称号体系","其他")))))</f>
        <v>特一二三体系</v>
      </c>
      <c r="M514" s="11" t="str">
        <f>IF(J514="","",IF(OR(J514="入围奖",J514="优秀奖"),"是","是"))</f>
        <v>是</v>
      </c>
      <c r="N514" s="11" t="s">
        <v>2172</v>
      </c>
      <c r="O514" s="11"/>
      <c r="P514" s="11" t="s">
        <v>2173</v>
      </c>
      <c r="Q514" s="11" t="s">
        <v>529</v>
      </c>
      <c r="R514" s="11"/>
      <c r="S514" s="11"/>
      <c r="T514" s="11"/>
      <c r="U514" s="11"/>
      <c r="V514" s="11"/>
      <c r="W514" s="11"/>
      <c r="X514" s="11"/>
      <c r="Y514" s="11"/>
      <c r="Z514" s="11"/>
      <c r="AA514" s="11"/>
      <c r="AB514" s="11"/>
      <c r="AC514" s="11"/>
      <c r="AD514" s="22">
        <f ca="1">IF(A514="","",TODAY())</f>
        <v>46211</v>
      </c>
    </row>
    <row r="515" customHeight="1" spans="1:30">
      <c r="A515" s="11" t="s">
        <v>2174</v>
      </c>
      <c r="B515" s="21">
        <v>2026</v>
      </c>
      <c r="C515" s="17" t="s">
        <v>2175</v>
      </c>
      <c r="D515" s="17" t="s">
        <v>3</v>
      </c>
      <c r="E515" s="18" t="s">
        <v>348</v>
      </c>
      <c r="F515" s="18" t="s">
        <v>2149</v>
      </c>
      <c r="G515" s="17" t="s">
        <v>2176</v>
      </c>
      <c r="H515" s="11" t="s">
        <v>3</v>
      </c>
      <c r="I515" s="11" t="s">
        <v>89</v>
      </c>
      <c r="J515" s="11" t="s">
        <v>651</v>
      </c>
      <c r="K515" s="11" t="str">
        <f>IF(J515="","",IF(OR(J515="金奖",J515="特等奖"),"顶级成果",IF(OR(J515="银奖",J515="一等奖",J515="创业之星"),"高等级成果",IF(OR(J515="铜奖",J515="二等奖"),"中等级成果",IF(OR(J515="三等奖",J515="优秀结项",J515="合格结项"),"一般成果",IF(OR(J515="国家级立项",J515="省级立项",J515="校级立项"),"立项成果","参与成果"))))))</f>
        <v>高等级成果</v>
      </c>
      <c r="L515" s="11" t="str">
        <f>IF(J515="","",IF(OR(J515="金奖",J515="银奖",J515="铜奖"),"金银铜体系",IF(OR(J515="特等奖",J515="一等奖",J515="二等奖",J515="三等奖"),"特一二三体系",IF(OR(J515="国家级立项",J515="省级立项",J515="校级立项"),"立项体系",IF(J515="创业之星","荣誉称号体系","其他")))))</f>
        <v>特一二三体系</v>
      </c>
      <c r="M515" s="11" t="str">
        <f>IF(J515="","",IF(OR(J515="入围奖",J515="优秀奖"),"是","是"))</f>
        <v>是</v>
      </c>
      <c r="N515" s="11" t="s">
        <v>2177</v>
      </c>
      <c r="O515" s="11"/>
      <c r="P515" s="11" t="s">
        <v>2178</v>
      </c>
      <c r="Q515" s="11" t="s">
        <v>2179</v>
      </c>
      <c r="R515" s="11"/>
      <c r="S515" s="11"/>
      <c r="T515" s="11"/>
      <c r="U515" s="11"/>
      <c r="V515" s="11"/>
      <c r="W515" s="11"/>
      <c r="X515" s="11"/>
      <c r="Y515" s="11"/>
      <c r="Z515" s="11"/>
      <c r="AA515" s="11"/>
      <c r="AB515" s="11"/>
      <c r="AC515" s="11"/>
      <c r="AD515" s="22">
        <f ca="1">IF(A515="","",TODAY())</f>
        <v>46211</v>
      </c>
    </row>
    <row r="516" customHeight="1" spans="1:30">
      <c r="A516" s="11" t="s">
        <v>2180</v>
      </c>
      <c r="B516" s="21">
        <v>2026</v>
      </c>
      <c r="C516" s="17" t="s">
        <v>2181</v>
      </c>
      <c r="D516" s="17" t="s">
        <v>3</v>
      </c>
      <c r="E516" s="18" t="s">
        <v>348</v>
      </c>
      <c r="F516" s="18" t="s">
        <v>2149</v>
      </c>
      <c r="G516" s="17" t="s">
        <v>2176</v>
      </c>
      <c r="H516" s="11" t="s">
        <v>3</v>
      </c>
      <c r="I516" s="11" t="s">
        <v>89</v>
      </c>
      <c r="J516" s="11" t="s">
        <v>651</v>
      </c>
      <c r="K516" s="11" t="str">
        <f>IF(J516="","",IF(OR(J516="金奖",J516="特等奖"),"顶级成果",IF(OR(J516="银奖",J516="一等奖",J516="创业之星"),"高等级成果",IF(OR(J516="铜奖",J516="二等奖"),"中等级成果",IF(OR(J516="三等奖",J516="优秀结项",J516="合格结项"),"一般成果",IF(OR(J516="国家级立项",J516="省级立项",J516="校级立项"),"立项成果","参与成果"))))))</f>
        <v>高等级成果</v>
      </c>
      <c r="L516" s="11" t="str">
        <f>IF(J516="","",IF(OR(J516="金奖",J516="银奖",J516="铜奖"),"金银铜体系",IF(OR(J516="特等奖",J516="一等奖",J516="二等奖",J516="三等奖"),"特一二三体系",IF(OR(J516="国家级立项",J516="省级立项",J516="校级立项"),"立项体系",IF(J516="创业之星","荣誉称号体系","其他")))))</f>
        <v>特一二三体系</v>
      </c>
      <c r="M516" s="11" t="str">
        <f>IF(J516="","",IF(OR(J516="入围奖",J516="优秀奖"),"是","是"))</f>
        <v>是</v>
      </c>
      <c r="N516" s="11" t="s">
        <v>2182</v>
      </c>
      <c r="O516" s="11"/>
      <c r="P516" s="11" t="s">
        <v>2183</v>
      </c>
      <c r="Q516" s="11" t="s">
        <v>2184</v>
      </c>
      <c r="R516" s="11"/>
      <c r="S516" s="11"/>
      <c r="T516" s="11"/>
      <c r="U516" s="11"/>
      <c r="V516" s="11"/>
      <c r="W516" s="11"/>
      <c r="X516" s="11"/>
      <c r="Y516" s="11"/>
      <c r="Z516" s="11"/>
      <c r="AA516" s="11"/>
      <c r="AB516" s="11"/>
      <c r="AC516" s="11"/>
      <c r="AD516" s="22">
        <f ca="1">IF(A516="","",TODAY())</f>
        <v>46211</v>
      </c>
    </row>
    <row r="517" customHeight="1" spans="1:30">
      <c r="A517" s="11" t="s">
        <v>2185</v>
      </c>
      <c r="B517" s="21">
        <v>2026</v>
      </c>
      <c r="C517" s="17" t="s">
        <v>2186</v>
      </c>
      <c r="D517" s="17" t="s">
        <v>3</v>
      </c>
      <c r="E517" s="18" t="s">
        <v>348</v>
      </c>
      <c r="F517" s="18" t="s">
        <v>2149</v>
      </c>
      <c r="G517" s="17" t="s">
        <v>2176</v>
      </c>
      <c r="H517" s="11" t="s">
        <v>3</v>
      </c>
      <c r="I517" s="11" t="s">
        <v>89</v>
      </c>
      <c r="J517" s="11" t="s">
        <v>651</v>
      </c>
      <c r="K517" s="11" t="str">
        <f>IF(J517="","",IF(OR(J517="金奖",J517="特等奖"),"顶级成果",IF(OR(J517="银奖",J517="一等奖",J517="创业之星"),"高等级成果",IF(OR(J517="铜奖",J517="二等奖"),"中等级成果",IF(OR(J517="三等奖",J517="优秀结项",J517="合格结项"),"一般成果",IF(OR(J517="国家级立项",J517="省级立项",J517="校级立项"),"立项成果","参与成果"))))))</f>
        <v>高等级成果</v>
      </c>
      <c r="L517" s="11" t="str">
        <f>IF(J517="","",IF(OR(J517="金奖",J517="银奖",J517="铜奖"),"金银铜体系",IF(OR(J517="特等奖",J517="一等奖",J517="二等奖",J517="三等奖"),"特一二三体系",IF(OR(J517="国家级立项",J517="省级立项",J517="校级立项"),"立项体系",IF(J517="创业之星","荣誉称号体系","其他")))))</f>
        <v>特一二三体系</v>
      </c>
      <c r="M517" s="11" t="str">
        <f>IF(J517="","",IF(OR(J517="入围奖",J517="优秀奖"),"是","是"))</f>
        <v>是</v>
      </c>
      <c r="N517" s="11" t="s">
        <v>2187</v>
      </c>
      <c r="O517" s="11"/>
      <c r="P517" s="11" t="s">
        <v>2188</v>
      </c>
      <c r="Q517" s="11" t="s">
        <v>2189</v>
      </c>
      <c r="R517" s="11"/>
      <c r="S517" s="11"/>
      <c r="T517" s="11"/>
      <c r="U517" s="11"/>
      <c r="V517" s="11"/>
      <c r="W517" s="11"/>
      <c r="X517" s="11"/>
      <c r="Y517" s="11"/>
      <c r="Z517" s="11"/>
      <c r="AA517" s="11"/>
      <c r="AB517" s="11"/>
      <c r="AC517" s="11"/>
      <c r="AD517" s="22">
        <f ca="1">IF(A517="","",TODAY())</f>
        <v>46211</v>
      </c>
    </row>
    <row r="518" customHeight="1" spans="1:30">
      <c r="A518" s="11" t="s">
        <v>2190</v>
      </c>
      <c r="B518" s="21">
        <v>2026</v>
      </c>
      <c r="C518" s="17" t="s">
        <v>2191</v>
      </c>
      <c r="D518" s="17" t="s">
        <v>3</v>
      </c>
      <c r="E518" s="18" t="s">
        <v>348</v>
      </c>
      <c r="F518" s="18" t="s">
        <v>2149</v>
      </c>
      <c r="G518" s="17" t="s">
        <v>2176</v>
      </c>
      <c r="H518" s="11" t="s">
        <v>3</v>
      </c>
      <c r="I518" s="11" t="s">
        <v>89</v>
      </c>
      <c r="J518" s="11" t="s">
        <v>651</v>
      </c>
      <c r="K518" s="11" t="str">
        <f>IF(J518="","",IF(OR(J518="金奖",J518="特等奖"),"顶级成果",IF(OR(J518="银奖",J518="一等奖",J518="创业之星"),"高等级成果",IF(OR(J518="铜奖",J518="二等奖"),"中等级成果",IF(OR(J518="三等奖",J518="优秀结项",J518="合格结项"),"一般成果",IF(OR(J518="国家级立项",J518="省级立项",J518="校级立项"),"立项成果","参与成果"))))))</f>
        <v>高等级成果</v>
      </c>
      <c r="L518" s="11" t="str">
        <f>IF(J518="","",IF(OR(J518="金奖",J518="银奖",J518="铜奖"),"金银铜体系",IF(OR(J518="特等奖",J518="一等奖",J518="二等奖",J518="三等奖"),"特一二三体系",IF(OR(J518="国家级立项",J518="省级立项",J518="校级立项"),"立项体系",IF(J518="创业之星","荣誉称号体系","其他")))))</f>
        <v>特一二三体系</v>
      </c>
      <c r="M518" s="11" t="str">
        <f>IF(J518="","",IF(OR(J518="入围奖",J518="优秀奖"),"是","是"))</f>
        <v>是</v>
      </c>
      <c r="N518" s="11" t="s">
        <v>2192</v>
      </c>
      <c r="O518" s="11"/>
      <c r="P518" s="11" t="s">
        <v>2193</v>
      </c>
      <c r="Q518" s="11" t="s">
        <v>1343</v>
      </c>
      <c r="R518" s="11"/>
      <c r="S518" s="11"/>
      <c r="T518" s="11"/>
      <c r="U518" s="11"/>
      <c r="V518" s="11"/>
      <c r="W518" s="11"/>
      <c r="X518" s="11"/>
      <c r="Y518" s="11"/>
      <c r="Z518" s="11"/>
      <c r="AA518" s="11"/>
      <c r="AB518" s="11"/>
      <c r="AC518" s="11"/>
      <c r="AD518" s="22">
        <f ca="1">IF(A518="","",TODAY())</f>
        <v>46211</v>
      </c>
    </row>
    <row r="519" customHeight="1" spans="1:30">
      <c r="A519" s="11" t="s">
        <v>2194</v>
      </c>
      <c r="B519" s="21">
        <v>2026</v>
      </c>
      <c r="C519" s="17" t="s">
        <v>2195</v>
      </c>
      <c r="D519" s="17" t="s">
        <v>3</v>
      </c>
      <c r="E519" s="18" t="s">
        <v>348</v>
      </c>
      <c r="F519" s="18" t="s">
        <v>2149</v>
      </c>
      <c r="G519" s="17" t="s">
        <v>2176</v>
      </c>
      <c r="H519" s="11" t="s">
        <v>3</v>
      </c>
      <c r="I519" s="11" t="s">
        <v>89</v>
      </c>
      <c r="J519" s="11" t="s">
        <v>651</v>
      </c>
      <c r="K519" s="11" t="str">
        <f>IF(J519="","",IF(OR(J519="金奖",J519="特等奖"),"顶级成果",IF(OR(J519="银奖",J519="一等奖",J519="创业之星"),"高等级成果",IF(OR(J519="铜奖",J519="二等奖"),"中等级成果",IF(OR(J519="三等奖",J519="优秀结项",J519="合格结项"),"一般成果",IF(OR(J519="国家级立项",J519="省级立项",J519="校级立项"),"立项成果","参与成果"))))))</f>
        <v>高等级成果</v>
      </c>
      <c r="L519" s="11" t="str">
        <f>IF(J519="","",IF(OR(J519="金奖",J519="银奖",J519="铜奖"),"金银铜体系",IF(OR(J519="特等奖",J519="一等奖",J519="二等奖",J519="三等奖"),"特一二三体系",IF(OR(J519="国家级立项",J519="省级立项",J519="校级立项"),"立项体系",IF(J519="创业之星","荣誉称号体系","其他")))))</f>
        <v>特一二三体系</v>
      </c>
      <c r="M519" s="11" t="str">
        <f>IF(J519="","",IF(OR(J519="入围奖",J519="优秀奖"),"是","是"))</f>
        <v>是</v>
      </c>
      <c r="N519" s="11" t="s">
        <v>1750</v>
      </c>
      <c r="O519" s="11"/>
      <c r="P519" s="11" t="s">
        <v>2196</v>
      </c>
      <c r="Q519" s="11" t="s">
        <v>1450</v>
      </c>
      <c r="R519" s="11"/>
      <c r="S519" s="11"/>
      <c r="T519" s="11"/>
      <c r="U519" s="11"/>
      <c r="V519" s="11"/>
      <c r="W519" s="11"/>
      <c r="X519" s="11"/>
      <c r="Y519" s="11"/>
      <c r="Z519" s="11"/>
      <c r="AA519" s="11"/>
      <c r="AB519" s="11"/>
      <c r="AC519" s="11"/>
      <c r="AD519" s="22">
        <f ca="1">IF(A519="","",TODAY())</f>
        <v>46211</v>
      </c>
    </row>
    <row r="520" customHeight="1" spans="1:30">
      <c r="A520" s="11" t="s">
        <v>2197</v>
      </c>
      <c r="B520" s="21">
        <v>2026</v>
      </c>
      <c r="C520" s="17" t="s">
        <v>2198</v>
      </c>
      <c r="D520" s="17" t="s">
        <v>3</v>
      </c>
      <c r="E520" s="18" t="s">
        <v>348</v>
      </c>
      <c r="F520" s="18" t="s">
        <v>2149</v>
      </c>
      <c r="G520" s="17" t="s">
        <v>2176</v>
      </c>
      <c r="H520" s="11" t="s">
        <v>3</v>
      </c>
      <c r="I520" s="11" t="s">
        <v>89</v>
      </c>
      <c r="J520" s="11" t="s">
        <v>651</v>
      </c>
      <c r="K520" s="11" t="str">
        <f>IF(J520="","",IF(OR(J520="金奖",J520="特等奖"),"顶级成果",IF(OR(J520="银奖",J520="一等奖",J520="创业之星"),"高等级成果",IF(OR(J520="铜奖",J520="二等奖"),"中等级成果",IF(OR(J520="三等奖",J520="优秀结项",J520="合格结项"),"一般成果",IF(OR(J520="国家级立项",J520="省级立项",J520="校级立项"),"立项成果","参与成果"))))))</f>
        <v>高等级成果</v>
      </c>
      <c r="L520" s="11" t="str">
        <f>IF(J520="","",IF(OR(J520="金奖",J520="银奖",J520="铜奖"),"金银铜体系",IF(OR(J520="特等奖",J520="一等奖",J520="二等奖",J520="三等奖"),"特一二三体系",IF(OR(J520="国家级立项",J520="省级立项",J520="校级立项"),"立项体系",IF(J520="创业之星","荣誉称号体系","其他")))))</f>
        <v>特一二三体系</v>
      </c>
      <c r="M520" s="11" t="str">
        <f>IF(J520="","",IF(OR(J520="入围奖",J520="优秀奖"),"是","是"))</f>
        <v>是</v>
      </c>
      <c r="N520" s="11" t="s">
        <v>2199</v>
      </c>
      <c r="O520" s="11"/>
      <c r="P520" s="11" t="s">
        <v>2200</v>
      </c>
      <c r="Q520" s="11" t="s">
        <v>2153</v>
      </c>
      <c r="R520" s="11"/>
      <c r="S520" s="11"/>
      <c r="T520" s="11"/>
      <c r="U520" s="11"/>
      <c r="V520" s="11"/>
      <c r="W520" s="11"/>
      <c r="X520" s="11"/>
      <c r="Y520" s="11"/>
      <c r="Z520" s="11"/>
      <c r="AA520" s="11"/>
      <c r="AB520" s="11"/>
      <c r="AC520" s="11"/>
      <c r="AD520" s="22">
        <f ca="1">IF(A520="","",TODAY())</f>
        <v>46211</v>
      </c>
    </row>
    <row r="521" customHeight="1" spans="1:30">
      <c r="A521" s="11" t="s">
        <v>2201</v>
      </c>
      <c r="B521" s="21">
        <v>2026</v>
      </c>
      <c r="C521" s="17" t="s">
        <v>2202</v>
      </c>
      <c r="D521" s="17" t="s">
        <v>3</v>
      </c>
      <c r="E521" s="18" t="s">
        <v>348</v>
      </c>
      <c r="F521" s="18" t="s">
        <v>2149</v>
      </c>
      <c r="G521" s="17" t="s">
        <v>2176</v>
      </c>
      <c r="H521" s="11" t="s">
        <v>3</v>
      </c>
      <c r="I521" s="11" t="s">
        <v>89</v>
      </c>
      <c r="J521" s="11" t="s">
        <v>651</v>
      </c>
      <c r="K521" s="11" t="str">
        <f>IF(J521="","",IF(OR(J521="金奖",J521="特等奖"),"顶级成果",IF(OR(J521="银奖",J521="一等奖",J521="创业之星"),"高等级成果",IF(OR(J521="铜奖",J521="二等奖"),"中等级成果",IF(OR(J521="三等奖",J521="优秀结项",J521="合格结项"),"一般成果",IF(OR(J521="国家级立项",J521="省级立项",J521="校级立项"),"立项成果","参与成果"))))))</f>
        <v>高等级成果</v>
      </c>
      <c r="L521" s="11" t="str">
        <f>IF(J521="","",IF(OR(J521="金奖",J521="银奖",J521="铜奖"),"金银铜体系",IF(OR(J521="特等奖",J521="一等奖",J521="二等奖",J521="三等奖"),"特一二三体系",IF(OR(J521="国家级立项",J521="省级立项",J521="校级立项"),"立项体系",IF(J521="创业之星","荣誉称号体系","其他")))))</f>
        <v>特一二三体系</v>
      </c>
      <c r="M521" s="11" t="str">
        <f>IF(J521="","",IF(OR(J521="入围奖",J521="优秀奖"),"是","是"))</f>
        <v>是</v>
      </c>
      <c r="N521" s="11" t="s">
        <v>2203</v>
      </c>
      <c r="O521" s="11"/>
      <c r="P521" s="11" t="s">
        <v>2204</v>
      </c>
      <c r="Q521" s="11" t="s">
        <v>2205</v>
      </c>
      <c r="R521" s="11"/>
      <c r="S521" s="11"/>
      <c r="T521" s="11"/>
      <c r="U521" s="11"/>
      <c r="V521" s="11"/>
      <c r="W521" s="11"/>
      <c r="X521" s="11"/>
      <c r="Y521" s="11"/>
      <c r="Z521" s="11"/>
      <c r="AA521" s="11"/>
      <c r="AB521" s="11"/>
      <c r="AC521" s="11"/>
      <c r="AD521" s="22">
        <f ca="1">IF(A521="","",TODAY())</f>
        <v>46211</v>
      </c>
    </row>
    <row r="522" customHeight="1" spans="1:30">
      <c r="A522" s="11" t="s">
        <v>2206</v>
      </c>
      <c r="B522" s="21">
        <v>2026</v>
      </c>
      <c r="C522" s="17" t="s">
        <v>2207</v>
      </c>
      <c r="D522" s="17" t="s">
        <v>3</v>
      </c>
      <c r="E522" s="18" t="s">
        <v>348</v>
      </c>
      <c r="F522" s="18" t="s">
        <v>2149</v>
      </c>
      <c r="G522" s="17" t="s">
        <v>2176</v>
      </c>
      <c r="H522" s="11" t="s">
        <v>3</v>
      </c>
      <c r="I522" s="11" t="s">
        <v>89</v>
      </c>
      <c r="J522" s="11" t="s">
        <v>90</v>
      </c>
      <c r="K522" s="11" t="str">
        <f>IF(J522="","",IF(OR(J522="金奖",J522="特等奖"),"顶级成果",IF(OR(J522="银奖",J522="一等奖",J522="创业之星"),"高等级成果",IF(OR(J522="铜奖",J522="二等奖"),"中等级成果",IF(OR(J522="三等奖",J522="优秀结项",J522="合格结项"),"一般成果",IF(OR(J522="国家级立项",J522="省级立项",J522="校级立项"),"立项成果","参与成果"))))))</f>
        <v>中等级成果</v>
      </c>
      <c r="L522" s="11" t="str">
        <f>IF(J522="","",IF(OR(J522="金奖",J522="银奖",J522="铜奖"),"金银铜体系",IF(OR(J522="特等奖",J522="一等奖",J522="二等奖",J522="三等奖"),"特一二三体系",IF(OR(J522="国家级立项",J522="省级立项",J522="校级立项"),"立项体系",IF(J522="创业之星","荣誉称号体系","其他")))))</f>
        <v>特一二三体系</v>
      </c>
      <c r="M522" s="11" t="str">
        <f>IF(J522="","",IF(OR(J522="入围奖",J522="优秀奖"),"是","是"))</f>
        <v>是</v>
      </c>
      <c r="N522" s="11" t="s">
        <v>2208</v>
      </c>
      <c r="O522" s="11"/>
      <c r="P522" s="11" t="s">
        <v>2209</v>
      </c>
      <c r="Q522" s="11" t="s">
        <v>2210</v>
      </c>
      <c r="R522" s="11"/>
      <c r="S522" s="11"/>
      <c r="T522" s="11"/>
      <c r="U522" s="11"/>
      <c r="V522" s="11"/>
      <c r="W522" s="11"/>
      <c r="X522" s="11"/>
      <c r="Y522" s="11"/>
      <c r="Z522" s="11"/>
      <c r="AA522" s="11"/>
      <c r="AB522" s="11"/>
      <c r="AC522" s="11"/>
      <c r="AD522" s="22">
        <f ca="1">IF(A522="","",TODAY())</f>
        <v>46211</v>
      </c>
    </row>
    <row r="523" customHeight="1" spans="1:30">
      <c r="A523" s="11" t="s">
        <v>2211</v>
      </c>
      <c r="B523" s="21">
        <v>2026</v>
      </c>
      <c r="C523" s="17" t="s">
        <v>2212</v>
      </c>
      <c r="D523" s="17" t="s">
        <v>3</v>
      </c>
      <c r="E523" s="18" t="s">
        <v>348</v>
      </c>
      <c r="F523" s="18" t="s">
        <v>2149</v>
      </c>
      <c r="G523" s="17" t="s">
        <v>2176</v>
      </c>
      <c r="H523" s="11" t="s">
        <v>3</v>
      </c>
      <c r="I523" s="11" t="s">
        <v>89</v>
      </c>
      <c r="J523" s="11" t="s">
        <v>90</v>
      </c>
      <c r="K523" s="11" t="str">
        <f>IF(J523="","",IF(OR(J523="金奖",J523="特等奖"),"顶级成果",IF(OR(J523="银奖",J523="一等奖",J523="创业之星"),"高等级成果",IF(OR(J523="铜奖",J523="二等奖"),"中等级成果",IF(OR(J523="三等奖",J523="优秀结项",J523="合格结项"),"一般成果",IF(OR(J523="国家级立项",J523="省级立项",J523="校级立项"),"立项成果","参与成果"))))))</f>
        <v>中等级成果</v>
      </c>
      <c r="L523" s="11" t="str">
        <f>IF(J523="","",IF(OR(J523="金奖",J523="银奖",J523="铜奖"),"金银铜体系",IF(OR(J523="特等奖",J523="一等奖",J523="二等奖",J523="三等奖"),"特一二三体系",IF(OR(J523="国家级立项",J523="省级立项",J523="校级立项"),"立项体系",IF(J523="创业之星","荣誉称号体系","其他")))))</f>
        <v>特一二三体系</v>
      </c>
      <c r="M523" s="11" t="str">
        <f>IF(J523="","",IF(OR(J523="入围奖",J523="优秀奖"),"是","是"))</f>
        <v>是</v>
      </c>
      <c r="N523" s="11" t="s">
        <v>2213</v>
      </c>
      <c r="O523" s="11"/>
      <c r="P523" s="11" t="s">
        <v>2214</v>
      </c>
      <c r="Q523" s="11" t="s">
        <v>1450</v>
      </c>
      <c r="R523" s="11"/>
      <c r="S523" s="11"/>
      <c r="T523" s="11"/>
      <c r="U523" s="11"/>
      <c r="V523" s="11"/>
      <c r="W523" s="11"/>
      <c r="X523" s="11"/>
      <c r="Y523" s="11"/>
      <c r="Z523" s="11"/>
      <c r="AA523" s="11"/>
      <c r="AB523" s="11"/>
      <c r="AC523" s="11"/>
      <c r="AD523" s="22">
        <f ca="1">IF(A523="","",TODAY())</f>
        <v>46211</v>
      </c>
    </row>
    <row r="524" customHeight="1" spans="1:30">
      <c r="A524" s="11" t="s">
        <v>2215</v>
      </c>
      <c r="B524" s="21">
        <v>2026</v>
      </c>
      <c r="C524" s="17" t="s">
        <v>2216</v>
      </c>
      <c r="D524" s="17" t="s">
        <v>3</v>
      </c>
      <c r="E524" s="18" t="s">
        <v>348</v>
      </c>
      <c r="F524" s="18" t="s">
        <v>2149</v>
      </c>
      <c r="G524" s="17" t="s">
        <v>2176</v>
      </c>
      <c r="H524" s="11" t="s">
        <v>3</v>
      </c>
      <c r="I524" s="11" t="s">
        <v>89</v>
      </c>
      <c r="J524" s="11" t="s">
        <v>90</v>
      </c>
      <c r="K524" s="11" t="str">
        <f>IF(J524="","",IF(OR(J524="金奖",J524="特等奖"),"顶级成果",IF(OR(J524="银奖",J524="一等奖",J524="创业之星"),"高等级成果",IF(OR(J524="铜奖",J524="二等奖"),"中等级成果",IF(OR(J524="三等奖",J524="优秀结项",J524="合格结项"),"一般成果",IF(OR(J524="国家级立项",J524="省级立项",J524="校级立项"),"立项成果","参与成果"))))))</f>
        <v>中等级成果</v>
      </c>
      <c r="L524" s="11" t="str">
        <f>IF(J524="","",IF(OR(J524="金奖",J524="银奖",J524="铜奖"),"金银铜体系",IF(OR(J524="特等奖",J524="一等奖",J524="二等奖",J524="三等奖"),"特一二三体系",IF(OR(J524="国家级立项",J524="省级立项",J524="校级立项"),"立项体系",IF(J524="创业之星","荣誉称号体系","其他")))))</f>
        <v>特一二三体系</v>
      </c>
      <c r="M524" s="11" t="str">
        <f>IF(J524="","",IF(OR(J524="入围奖",J524="优秀奖"),"是","是"))</f>
        <v>是</v>
      </c>
      <c r="N524" s="11" t="s">
        <v>1759</v>
      </c>
      <c r="O524" s="11"/>
      <c r="P524" s="11" t="s">
        <v>2217</v>
      </c>
      <c r="Q524" s="11" t="s">
        <v>2218</v>
      </c>
      <c r="R524" s="11"/>
      <c r="S524" s="11"/>
      <c r="T524" s="11"/>
      <c r="U524" s="11"/>
      <c r="V524" s="11"/>
      <c r="W524" s="11"/>
      <c r="X524" s="11"/>
      <c r="Y524" s="11"/>
      <c r="Z524" s="11"/>
      <c r="AA524" s="11"/>
      <c r="AB524" s="11"/>
      <c r="AC524" s="11"/>
      <c r="AD524" s="22">
        <f ca="1">IF(A524="","",TODAY())</f>
        <v>46211</v>
      </c>
    </row>
    <row r="525" customHeight="1" spans="1:30">
      <c r="A525" s="11" t="s">
        <v>2219</v>
      </c>
      <c r="B525" s="21">
        <v>2026</v>
      </c>
      <c r="C525" s="17" t="s">
        <v>2220</v>
      </c>
      <c r="D525" s="17" t="s">
        <v>3</v>
      </c>
      <c r="E525" s="18" t="s">
        <v>348</v>
      </c>
      <c r="F525" s="18" t="s">
        <v>2149</v>
      </c>
      <c r="G525" s="17" t="s">
        <v>2176</v>
      </c>
      <c r="H525" s="11" t="s">
        <v>3</v>
      </c>
      <c r="I525" s="11" t="s">
        <v>89</v>
      </c>
      <c r="J525" s="11" t="s">
        <v>69</v>
      </c>
      <c r="K525" s="11" t="str">
        <f>IF(J525="","",IF(OR(J525="金奖",J525="特等奖"),"顶级成果",IF(OR(J525="银奖",J525="一等奖",J525="创业之星"),"高等级成果",IF(OR(J525="铜奖",J525="二等奖"),"中等级成果",IF(OR(J525="三等奖",J525="优秀结项",J525="合格结项"),"一般成果",IF(OR(J525="国家级立项",J525="省级立项",J525="校级立项"),"立项成果","参与成果"))))))</f>
        <v>一般成果</v>
      </c>
      <c r="L525" s="11" t="str">
        <f>IF(J525="","",IF(OR(J525="金奖",J525="银奖",J525="铜奖"),"金银铜体系",IF(OR(J525="特等奖",J525="一等奖",J525="二等奖",J525="三等奖"),"特一二三体系",IF(OR(J525="国家级立项",J525="省级立项",J525="校级立项"),"立项体系",IF(J525="创业之星","荣誉称号体系","其他")))))</f>
        <v>特一二三体系</v>
      </c>
      <c r="M525" s="11" t="str">
        <f>IF(J525="","",IF(OR(J525="入围奖",J525="优秀奖"),"是","是"))</f>
        <v>是</v>
      </c>
      <c r="N525" s="11" t="s">
        <v>2221</v>
      </c>
      <c r="O525" s="11"/>
      <c r="P525" s="11" t="s">
        <v>2222</v>
      </c>
      <c r="Q525" s="11" t="s">
        <v>2223</v>
      </c>
      <c r="R525" s="11"/>
      <c r="S525" s="11"/>
      <c r="T525" s="11"/>
      <c r="U525" s="11"/>
      <c r="V525" s="11"/>
      <c r="W525" s="11"/>
      <c r="X525" s="11"/>
      <c r="Y525" s="11"/>
      <c r="Z525" s="11"/>
      <c r="AA525" s="11"/>
      <c r="AB525" s="11"/>
      <c r="AC525" s="11"/>
      <c r="AD525" s="22">
        <f ca="1">IF(A525="","",TODAY())</f>
        <v>46211</v>
      </c>
    </row>
    <row r="526" customHeight="1" spans="1:30">
      <c r="A526" s="11" t="s">
        <v>2224</v>
      </c>
      <c r="B526" s="21">
        <v>2026</v>
      </c>
      <c r="C526" s="17" t="s">
        <v>2225</v>
      </c>
      <c r="D526" s="17" t="s">
        <v>3</v>
      </c>
      <c r="E526" s="18" t="s">
        <v>348</v>
      </c>
      <c r="F526" s="18" t="s">
        <v>2149</v>
      </c>
      <c r="G526" s="17" t="s">
        <v>2176</v>
      </c>
      <c r="H526" s="11" t="s">
        <v>3</v>
      </c>
      <c r="I526" s="11" t="s">
        <v>89</v>
      </c>
      <c r="J526" s="11" t="s">
        <v>69</v>
      </c>
      <c r="K526" s="11" t="str">
        <f>IF(J526="","",IF(OR(J526="金奖",J526="特等奖"),"顶级成果",IF(OR(J526="银奖",J526="一等奖",J526="创业之星"),"高等级成果",IF(OR(J526="铜奖",J526="二等奖"),"中等级成果",IF(OR(J526="三等奖",J526="优秀结项",J526="合格结项"),"一般成果",IF(OR(J526="国家级立项",J526="省级立项",J526="校级立项"),"立项成果","参与成果"))))))</f>
        <v>一般成果</v>
      </c>
      <c r="L526" s="11" t="str">
        <f>IF(J526="","",IF(OR(J526="金奖",J526="银奖",J526="铜奖"),"金银铜体系",IF(OR(J526="特等奖",J526="一等奖",J526="二等奖",J526="三等奖"),"特一二三体系",IF(OR(J526="国家级立项",J526="省级立项",J526="校级立项"),"立项体系",IF(J526="创业之星","荣誉称号体系","其他")))))</f>
        <v>特一二三体系</v>
      </c>
      <c r="M526" s="11" t="str">
        <f>IF(J526="","",IF(OR(J526="入围奖",J526="优秀奖"),"是","是"))</f>
        <v>是</v>
      </c>
      <c r="N526" s="11" t="s">
        <v>2226</v>
      </c>
      <c r="O526" s="11"/>
      <c r="P526" s="11" t="s">
        <v>2227</v>
      </c>
      <c r="Q526" s="11" t="s">
        <v>2228</v>
      </c>
      <c r="R526" s="11"/>
      <c r="S526" s="11"/>
      <c r="T526" s="11"/>
      <c r="U526" s="11"/>
      <c r="V526" s="11"/>
      <c r="W526" s="11"/>
      <c r="X526" s="11"/>
      <c r="Y526" s="11"/>
      <c r="Z526" s="11"/>
      <c r="AA526" s="11"/>
      <c r="AB526" s="11"/>
      <c r="AC526" s="11"/>
      <c r="AD526" s="22">
        <f ca="1">IF(A526="","",TODAY())</f>
        <v>46211</v>
      </c>
    </row>
    <row r="527" customHeight="1" spans="1:30">
      <c r="A527" s="11" t="s">
        <v>2229</v>
      </c>
      <c r="B527" s="21">
        <v>2026</v>
      </c>
      <c r="C527" s="17" t="s">
        <v>2230</v>
      </c>
      <c r="D527" s="17" t="s">
        <v>3</v>
      </c>
      <c r="E527" s="18" t="s">
        <v>648</v>
      </c>
      <c r="F527" s="18" t="s">
        <v>2231</v>
      </c>
      <c r="G527" s="17" t="s">
        <v>2120</v>
      </c>
      <c r="H527" s="11" t="s">
        <v>3</v>
      </c>
      <c r="I527" s="11" t="s">
        <v>68</v>
      </c>
      <c r="J527" s="11" t="s">
        <v>651</v>
      </c>
      <c r="K527" s="11" t="str">
        <f>IF(J527="","",IF(OR(J527="金奖",J527="特等奖"),"顶级成果",IF(OR(J527="银奖",J527="一等奖",J527="创业之星"),"高等级成果",IF(OR(J527="铜奖",J527="二等奖"),"中等级成果",IF(OR(J527="三等奖",J527="优秀结项",J527="合格结项"),"一般成果",IF(OR(J527="国家级立项",J527="省级立项",J527="校级立项"),"立项成果","参与成果"))))))</f>
        <v>高等级成果</v>
      </c>
      <c r="L527" s="11" t="str">
        <f>IF(J527="","",IF(OR(J527="金奖",J527="银奖",J527="铜奖"),"金银铜体系",IF(OR(J527="特等奖",J527="一等奖",J527="二等奖",J527="三等奖"),"特一二三体系",IF(OR(J527="国家级立项",J527="省级立项",J527="校级立项"),"立项体系",IF(J527="创业之星","荣誉称号体系","其他")))))</f>
        <v>特一二三体系</v>
      </c>
      <c r="M527" s="11" t="str">
        <f>IF(J527="","",IF(OR(J527="入围奖",J527="优秀奖"),"是","是"))</f>
        <v>是</v>
      </c>
      <c r="N527" s="17" t="s">
        <v>2172</v>
      </c>
      <c r="O527" s="11"/>
      <c r="P527" s="17" t="s">
        <v>2232</v>
      </c>
      <c r="Q527" s="11"/>
      <c r="R527" s="11"/>
      <c r="S527" s="11"/>
      <c r="T527" s="11"/>
      <c r="U527" s="11"/>
      <c r="V527" s="11"/>
      <c r="W527" s="11"/>
      <c r="X527" s="11"/>
      <c r="Y527" s="11"/>
      <c r="Z527" s="11" t="s">
        <v>82</v>
      </c>
      <c r="AA527" s="11"/>
      <c r="AB527" s="11"/>
      <c r="AC527" s="11"/>
      <c r="AD527" s="22">
        <f ca="1">IF(A527="","",TODAY())</f>
        <v>46211</v>
      </c>
    </row>
    <row r="528" customHeight="1" spans="1:30">
      <c r="A528" s="11" t="s">
        <v>2233</v>
      </c>
      <c r="B528" s="21">
        <v>2026</v>
      </c>
      <c r="C528" s="17" t="s">
        <v>2234</v>
      </c>
      <c r="D528" s="17" t="s">
        <v>3</v>
      </c>
      <c r="E528" s="18" t="s">
        <v>648</v>
      </c>
      <c r="F528" s="18" t="s">
        <v>2231</v>
      </c>
      <c r="G528" s="17" t="s">
        <v>2120</v>
      </c>
      <c r="H528" s="11" t="s">
        <v>3</v>
      </c>
      <c r="I528" s="11" t="s">
        <v>68</v>
      </c>
      <c r="J528" s="11" t="s">
        <v>651</v>
      </c>
      <c r="K528" s="11" t="str">
        <f>IF(J528="","",IF(OR(J528="金奖",J528="特等奖"),"顶级成果",IF(OR(J528="银奖",J528="一等奖",J528="创业之星"),"高等级成果",IF(OR(J528="铜奖",J528="二等奖"),"中等级成果",IF(OR(J528="三等奖",J528="优秀结项",J528="合格结项"),"一般成果",IF(OR(J528="国家级立项",J528="省级立项",J528="校级立项"),"立项成果","参与成果"))))))</f>
        <v>高等级成果</v>
      </c>
      <c r="L528" s="11" t="str">
        <f>IF(J528="","",IF(OR(J528="金奖",J528="银奖",J528="铜奖"),"金银铜体系",IF(OR(J528="特等奖",J528="一等奖",J528="二等奖",J528="三等奖"),"特一二三体系",IF(OR(J528="国家级立项",J528="省级立项",J528="校级立项"),"立项体系",IF(J528="创业之星","荣誉称号体系","其他")))))</f>
        <v>特一二三体系</v>
      </c>
      <c r="M528" s="11" t="str">
        <f>IF(J528="","",IF(OR(J528="入围奖",J528="优秀奖"),"是","是"))</f>
        <v>是</v>
      </c>
      <c r="N528" s="17" t="s">
        <v>2235</v>
      </c>
      <c r="O528" s="11"/>
      <c r="P528" s="17" t="s">
        <v>2236</v>
      </c>
      <c r="Q528" s="11"/>
      <c r="R528" s="11"/>
      <c r="S528" s="11"/>
      <c r="T528" s="11"/>
      <c r="U528" s="11"/>
      <c r="V528" s="11"/>
      <c r="W528" s="11"/>
      <c r="X528" s="11"/>
      <c r="Y528" s="11"/>
      <c r="Z528" s="11" t="s">
        <v>82</v>
      </c>
      <c r="AA528" s="11"/>
      <c r="AB528" s="11"/>
      <c r="AC528" s="11"/>
      <c r="AD528" s="22">
        <f ca="1">IF(A528="","",TODAY())</f>
        <v>46211</v>
      </c>
    </row>
    <row r="529" customHeight="1" spans="1:30">
      <c r="A529" s="11" t="s">
        <v>2237</v>
      </c>
      <c r="B529" s="21">
        <v>2026</v>
      </c>
      <c r="C529" s="17" t="s">
        <v>2238</v>
      </c>
      <c r="D529" s="17" t="s">
        <v>3</v>
      </c>
      <c r="E529" s="18" t="s">
        <v>648</v>
      </c>
      <c r="F529" s="18" t="s">
        <v>2231</v>
      </c>
      <c r="G529" s="17" t="s">
        <v>2120</v>
      </c>
      <c r="H529" s="11" t="s">
        <v>3</v>
      </c>
      <c r="I529" s="11" t="s">
        <v>68</v>
      </c>
      <c r="J529" s="11" t="s">
        <v>90</v>
      </c>
      <c r="K529" s="11" t="str">
        <f>IF(J529="","",IF(OR(J529="金奖",J529="特等奖"),"顶级成果",IF(OR(J529="银奖",J529="一等奖",J529="创业之星"),"高等级成果",IF(OR(J529="铜奖",J529="二等奖"),"中等级成果",IF(OR(J529="三等奖",J529="优秀结项",J529="合格结项"),"一般成果",IF(OR(J529="国家级立项",J529="省级立项",J529="校级立项"),"立项成果","参与成果"))))))</f>
        <v>中等级成果</v>
      </c>
      <c r="L529" s="11" t="str">
        <f>IF(J529="","",IF(OR(J529="金奖",J529="银奖",J529="铜奖"),"金银铜体系",IF(OR(J529="特等奖",J529="一等奖",J529="二等奖",J529="三等奖"),"特一二三体系",IF(OR(J529="国家级立项",J529="省级立项",J529="校级立项"),"立项体系",IF(J529="创业之星","荣誉称号体系","其他")))))</f>
        <v>特一二三体系</v>
      </c>
      <c r="M529" s="11" t="str">
        <f>IF(J529="","",IF(OR(J529="入围奖",J529="优秀奖"),"是","是"))</f>
        <v>是</v>
      </c>
      <c r="N529" s="17" t="s">
        <v>2239</v>
      </c>
      <c r="O529" s="11"/>
      <c r="P529" s="17" t="s">
        <v>2240</v>
      </c>
      <c r="Q529" s="11"/>
      <c r="R529" s="11"/>
      <c r="S529" s="11"/>
      <c r="T529" s="11"/>
      <c r="U529" s="11"/>
      <c r="V529" s="11"/>
      <c r="W529" s="11"/>
      <c r="X529" s="11"/>
      <c r="Y529" s="11"/>
      <c r="Z529" s="11" t="s">
        <v>82</v>
      </c>
      <c r="AA529" s="11"/>
      <c r="AB529" s="11"/>
      <c r="AC529" s="11"/>
      <c r="AD529" s="22">
        <f ca="1">IF(A529="","",TODAY())</f>
        <v>46211</v>
      </c>
    </row>
    <row r="530" customHeight="1" spans="1:30">
      <c r="A530" s="11" t="s">
        <v>2241</v>
      </c>
      <c r="B530" s="21">
        <v>2026</v>
      </c>
      <c r="C530" s="17" t="s">
        <v>2242</v>
      </c>
      <c r="D530" s="17" t="s">
        <v>3</v>
      </c>
      <c r="E530" s="18" t="s">
        <v>648</v>
      </c>
      <c r="F530" s="18" t="s">
        <v>2231</v>
      </c>
      <c r="G530" s="17" t="s">
        <v>2120</v>
      </c>
      <c r="H530" s="11" t="s">
        <v>3</v>
      </c>
      <c r="I530" s="11" t="s">
        <v>68</v>
      </c>
      <c r="J530" s="11" t="s">
        <v>90</v>
      </c>
      <c r="K530" s="11" t="str">
        <f>IF(J530="","",IF(OR(J530="金奖",J530="特等奖"),"顶级成果",IF(OR(J530="银奖",J530="一等奖",J530="创业之星"),"高等级成果",IF(OR(J530="铜奖",J530="二等奖"),"中等级成果",IF(OR(J530="三等奖",J530="优秀结项",J530="合格结项"),"一般成果",IF(OR(J530="国家级立项",J530="省级立项",J530="校级立项"),"立项成果","参与成果"))))))</f>
        <v>中等级成果</v>
      </c>
      <c r="L530" s="11" t="str">
        <f>IF(J530="","",IF(OR(J530="金奖",J530="银奖",J530="铜奖"),"金银铜体系",IF(OR(J530="特等奖",J530="一等奖",J530="二等奖",J530="三等奖"),"特一二三体系",IF(OR(J530="国家级立项",J530="省级立项",J530="校级立项"),"立项体系",IF(J530="创业之星","荣誉称号体系","其他")))))</f>
        <v>特一二三体系</v>
      </c>
      <c r="M530" s="11" t="str">
        <f>IF(J530="","",IF(OR(J530="入围奖",J530="优秀奖"),"是","是"))</f>
        <v>是</v>
      </c>
      <c r="N530" s="17" t="s">
        <v>2243</v>
      </c>
      <c r="O530" s="11"/>
      <c r="P530" s="17" t="s">
        <v>2244</v>
      </c>
      <c r="Q530" s="11"/>
      <c r="R530" s="11"/>
      <c r="S530" s="11"/>
      <c r="T530" s="11"/>
      <c r="U530" s="11"/>
      <c r="V530" s="11"/>
      <c r="W530" s="11"/>
      <c r="X530" s="11"/>
      <c r="Y530" s="11"/>
      <c r="Z530" s="11" t="s">
        <v>82</v>
      </c>
      <c r="AA530" s="11"/>
      <c r="AB530" s="11"/>
      <c r="AC530" s="11"/>
      <c r="AD530" s="22">
        <f ca="1">IF(A530="","",TODAY())</f>
        <v>46211</v>
      </c>
    </row>
    <row r="531" customHeight="1" spans="1:30">
      <c r="A531" s="11" t="s">
        <v>2245</v>
      </c>
      <c r="B531" s="21">
        <v>2026</v>
      </c>
      <c r="C531" s="17" t="s">
        <v>2246</v>
      </c>
      <c r="D531" s="17" t="s">
        <v>3</v>
      </c>
      <c r="E531" s="18" t="s">
        <v>648</v>
      </c>
      <c r="F531" s="18" t="s">
        <v>2231</v>
      </c>
      <c r="G531" s="17" t="s">
        <v>2120</v>
      </c>
      <c r="H531" s="11" t="s">
        <v>3</v>
      </c>
      <c r="I531" s="11" t="s">
        <v>68</v>
      </c>
      <c r="J531" s="11" t="s">
        <v>90</v>
      </c>
      <c r="K531" s="11" t="str">
        <f>IF(J531="","",IF(OR(J531="金奖",J531="特等奖"),"顶级成果",IF(OR(J531="银奖",J531="一等奖",J531="创业之星"),"高等级成果",IF(OR(J531="铜奖",J531="二等奖"),"中等级成果",IF(OR(J531="三等奖",J531="优秀结项",J531="合格结项"),"一般成果",IF(OR(J531="国家级立项",J531="省级立项",J531="校级立项"),"立项成果","参与成果"))))))</f>
        <v>中等级成果</v>
      </c>
      <c r="L531" s="11" t="str">
        <f>IF(J531="","",IF(OR(J531="金奖",J531="银奖",J531="铜奖"),"金银铜体系",IF(OR(J531="特等奖",J531="一等奖",J531="二等奖",J531="三等奖"),"特一二三体系",IF(OR(J531="国家级立项",J531="省级立项",J531="校级立项"),"立项体系",IF(J531="创业之星","荣誉称号体系","其他")))))</f>
        <v>特一二三体系</v>
      </c>
      <c r="M531" s="11" t="str">
        <f>IF(J531="","",IF(OR(J531="入围奖",J531="优秀奖"),"是","是"))</f>
        <v>是</v>
      </c>
      <c r="N531" s="17" t="s">
        <v>2081</v>
      </c>
      <c r="O531" s="11"/>
      <c r="P531" s="17" t="s">
        <v>2247</v>
      </c>
      <c r="Q531" s="11"/>
      <c r="R531" s="11"/>
      <c r="S531" s="11"/>
      <c r="T531" s="11"/>
      <c r="U531" s="11"/>
      <c r="V531" s="11"/>
      <c r="W531" s="11"/>
      <c r="X531" s="11"/>
      <c r="Y531" s="11"/>
      <c r="Z531" s="11" t="s">
        <v>82</v>
      </c>
      <c r="AA531" s="11"/>
      <c r="AB531" s="11"/>
      <c r="AC531" s="11"/>
      <c r="AD531" s="22">
        <f ca="1">IF(A531="","",TODAY())</f>
        <v>46211</v>
      </c>
    </row>
    <row r="532" customHeight="1" spans="1:30">
      <c r="A532" s="11" t="s">
        <v>2248</v>
      </c>
      <c r="B532" s="21">
        <v>2026</v>
      </c>
      <c r="C532" s="17" t="s">
        <v>2249</v>
      </c>
      <c r="D532" s="17" t="s">
        <v>3</v>
      </c>
      <c r="E532" s="18" t="s">
        <v>648</v>
      </c>
      <c r="F532" s="18" t="s">
        <v>2231</v>
      </c>
      <c r="G532" s="17" t="s">
        <v>2120</v>
      </c>
      <c r="H532" s="11" t="s">
        <v>3</v>
      </c>
      <c r="I532" s="11" t="s">
        <v>68</v>
      </c>
      <c r="J532" s="11" t="s">
        <v>90</v>
      </c>
      <c r="K532" s="11" t="str">
        <f>IF(J532="","",IF(OR(J532="金奖",J532="特等奖"),"顶级成果",IF(OR(J532="银奖",J532="一等奖",J532="创业之星"),"高等级成果",IF(OR(J532="铜奖",J532="二等奖"),"中等级成果",IF(OR(J532="三等奖",J532="优秀结项",J532="合格结项"),"一般成果",IF(OR(J532="国家级立项",J532="省级立项",J532="校级立项"),"立项成果","参与成果"))))))</f>
        <v>中等级成果</v>
      </c>
      <c r="L532" s="11" t="str">
        <f>IF(J532="","",IF(OR(J532="金奖",J532="银奖",J532="铜奖"),"金银铜体系",IF(OR(J532="特等奖",J532="一等奖",J532="二等奖",J532="三等奖"),"特一二三体系",IF(OR(J532="国家级立项",J532="省级立项",J532="校级立项"),"立项体系",IF(J532="创业之星","荣誉称号体系","其他")))))</f>
        <v>特一二三体系</v>
      </c>
      <c r="M532" s="11" t="str">
        <f>IF(J532="","",IF(OR(J532="入围奖",J532="优秀奖"),"是","是"))</f>
        <v>是</v>
      </c>
      <c r="N532" s="17" t="s">
        <v>2250</v>
      </c>
      <c r="O532" s="11"/>
      <c r="P532" s="17" t="s">
        <v>2251</v>
      </c>
      <c r="Q532" s="11"/>
      <c r="R532" s="11"/>
      <c r="S532" s="11"/>
      <c r="T532" s="11"/>
      <c r="U532" s="11"/>
      <c r="V532" s="11"/>
      <c r="W532" s="11"/>
      <c r="X532" s="11"/>
      <c r="Y532" s="11"/>
      <c r="Z532" s="11" t="s">
        <v>82</v>
      </c>
      <c r="AA532" s="11"/>
      <c r="AB532" s="11"/>
      <c r="AC532" s="11"/>
      <c r="AD532" s="22">
        <f ca="1">IF(A532="","",TODAY())</f>
        <v>46211</v>
      </c>
    </row>
    <row r="533" customHeight="1" spans="1:30">
      <c r="A533" s="11" t="s">
        <v>2252</v>
      </c>
      <c r="B533" s="21">
        <v>2026</v>
      </c>
      <c r="C533" s="17" t="s">
        <v>2253</v>
      </c>
      <c r="D533" s="17" t="s">
        <v>3</v>
      </c>
      <c r="E533" s="18" t="s">
        <v>648</v>
      </c>
      <c r="F533" s="18" t="s">
        <v>2231</v>
      </c>
      <c r="G533" s="17" t="s">
        <v>2120</v>
      </c>
      <c r="H533" s="11" t="s">
        <v>3</v>
      </c>
      <c r="I533" s="11" t="s">
        <v>68</v>
      </c>
      <c r="J533" s="11" t="s">
        <v>90</v>
      </c>
      <c r="K533" s="11" t="str">
        <f>IF(J533="","",IF(OR(J533="金奖",J533="特等奖"),"顶级成果",IF(OR(J533="银奖",J533="一等奖",J533="创业之星"),"高等级成果",IF(OR(J533="铜奖",J533="二等奖"),"中等级成果",IF(OR(J533="三等奖",J533="优秀结项",J533="合格结项"),"一般成果",IF(OR(J533="国家级立项",J533="省级立项",J533="校级立项"),"立项成果","参与成果"))))))</f>
        <v>中等级成果</v>
      </c>
      <c r="L533" s="11" t="str">
        <f>IF(J533="","",IF(OR(J533="金奖",J533="银奖",J533="铜奖"),"金银铜体系",IF(OR(J533="特等奖",J533="一等奖",J533="二等奖",J533="三等奖"),"特一二三体系",IF(OR(J533="国家级立项",J533="省级立项",J533="校级立项"),"立项体系",IF(J533="创业之星","荣誉称号体系","其他")))))</f>
        <v>特一二三体系</v>
      </c>
      <c r="M533" s="11" t="str">
        <f>IF(J533="","",IF(OR(J533="入围奖",J533="优秀奖"),"是","是"))</f>
        <v>是</v>
      </c>
      <c r="N533" s="17" t="s">
        <v>2254</v>
      </c>
      <c r="O533" s="11"/>
      <c r="P533" s="17" t="s">
        <v>2255</v>
      </c>
      <c r="Q533" s="11"/>
      <c r="R533" s="11"/>
      <c r="S533" s="11"/>
      <c r="T533" s="11"/>
      <c r="U533" s="11"/>
      <c r="V533" s="11"/>
      <c r="W533" s="11"/>
      <c r="X533" s="11"/>
      <c r="Y533" s="11"/>
      <c r="Z533" s="11" t="s">
        <v>82</v>
      </c>
      <c r="AA533" s="11"/>
      <c r="AB533" s="11"/>
      <c r="AC533" s="11"/>
      <c r="AD533" s="22">
        <f ca="1">IF(A533="","",TODAY())</f>
        <v>46211</v>
      </c>
    </row>
    <row r="534" customHeight="1" spans="1:30">
      <c r="A534" s="11" t="s">
        <v>2256</v>
      </c>
      <c r="B534" s="21">
        <v>2026</v>
      </c>
      <c r="C534" s="17" t="s">
        <v>2257</v>
      </c>
      <c r="D534" s="17" t="s">
        <v>3</v>
      </c>
      <c r="E534" s="18" t="s">
        <v>648</v>
      </c>
      <c r="F534" s="18" t="s">
        <v>2231</v>
      </c>
      <c r="G534" s="17" t="s">
        <v>2120</v>
      </c>
      <c r="H534" s="11" t="s">
        <v>3</v>
      </c>
      <c r="I534" s="11" t="s">
        <v>68</v>
      </c>
      <c r="J534" s="11" t="s">
        <v>90</v>
      </c>
      <c r="K534" s="11" t="str">
        <f>IF(J534="","",IF(OR(J534="金奖",J534="特等奖"),"顶级成果",IF(OR(J534="银奖",J534="一等奖",J534="创业之星"),"高等级成果",IF(OR(J534="铜奖",J534="二等奖"),"中等级成果",IF(OR(J534="三等奖",J534="优秀结项",J534="合格结项"),"一般成果",IF(OR(J534="国家级立项",J534="省级立项",J534="校级立项"),"立项成果","参与成果"))))))</f>
        <v>中等级成果</v>
      </c>
      <c r="L534" s="11" t="str">
        <f>IF(J534="","",IF(OR(J534="金奖",J534="银奖",J534="铜奖"),"金银铜体系",IF(OR(J534="特等奖",J534="一等奖",J534="二等奖",J534="三等奖"),"特一二三体系",IF(OR(J534="国家级立项",J534="省级立项",J534="校级立项"),"立项体系",IF(J534="创业之星","荣誉称号体系","其他")))))</f>
        <v>特一二三体系</v>
      </c>
      <c r="M534" s="11" t="str">
        <f>IF(J534="","",IF(OR(J534="入围奖",J534="优秀奖"),"是","是"))</f>
        <v>是</v>
      </c>
      <c r="N534" s="17" t="s">
        <v>1750</v>
      </c>
      <c r="O534" s="11"/>
      <c r="P534" s="17" t="s">
        <v>2258</v>
      </c>
      <c r="Q534" s="11"/>
      <c r="R534" s="11"/>
      <c r="S534" s="11"/>
      <c r="T534" s="11"/>
      <c r="U534" s="11"/>
      <c r="V534" s="11"/>
      <c r="W534" s="11"/>
      <c r="X534" s="11"/>
      <c r="Y534" s="11"/>
      <c r="Z534" s="11" t="s">
        <v>82</v>
      </c>
      <c r="AA534" s="11"/>
      <c r="AB534" s="11"/>
      <c r="AC534" s="11"/>
      <c r="AD534" s="22">
        <f ca="1">IF(A534="","",TODAY())</f>
        <v>46211</v>
      </c>
    </row>
    <row r="535" customHeight="1" spans="1:30">
      <c r="A535" s="11" t="s">
        <v>2259</v>
      </c>
      <c r="B535" s="21">
        <v>2026</v>
      </c>
      <c r="C535" s="17" t="s">
        <v>2260</v>
      </c>
      <c r="D535" s="17" t="s">
        <v>3</v>
      </c>
      <c r="E535" s="18" t="s">
        <v>648</v>
      </c>
      <c r="F535" s="18" t="s">
        <v>2231</v>
      </c>
      <c r="G535" s="17" t="s">
        <v>2120</v>
      </c>
      <c r="H535" s="11" t="s">
        <v>3</v>
      </c>
      <c r="I535" s="11" t="s">
        <v>68</v>
      </c>
      <c r="J535" s="11" t="s">
        <v>90</v>
      </c>
      <c r="K535" s="11" t="str">
        <f>IF(J535="","",IF(OR(J535="金奖",J535="特等奖"),"顶级成果",IF(OR(J535="银奖",J535="一等奖",J535="创业之星"),"高等级成果",IF(OR(J535="铜奖",J535="二等奖"),"中等级成果",IF(OR(J535="三等奖",J535="优秀结项",J535="合格结项"),"一般成果",IF(OR(J535="国家级立项",J535="省级立项",J535="校级立项"),"立项成果","参与成果"))))))</f>
        <v>中等级成果</v>
      </c>
      <c r="L535" s="11" t="str">
        <f>IF(J535="","",IF(OR(J535="金奖",J535="银奖",J535="铜奖"),"金银铜体系",IF(OR(J535="特等奖",J535="一等奖",J535="二等奖",J535="三等奖"),"特一二三体系",IF(OR(J535="国家级立项",J535="省级立项",J535="校级立项"),"立项体系",IF(J535="创业之星","荣誉称号体系","其他")))))</f>
        <v>特一二三体系</v>
      </c>
      <c r="M535" s="11" t="str">
        <f>IF(J535="","",IF(OR(J535="入围奖",J535="优秀奖"),"是","是"))</f>
        <v>是</v>
      </c>
      <c r="N535" s="17" t="s">
        <v>2261</v>
      </c>
      <c r="O535" s="11"/>
      <c r="P535" s="17" t="s">
        <v>2262</v>
      </c>
      <c r="Q535" s="11"/>
      <c r="R535" s="11"/>
      <c r="S535" s="11"/>
      <c r="T535" s="11"/>
      <c r="U535" s="11"/>
      <c r="V535" s="11"/>
      <c r="W535" s="11"/>
      <c r="X535" s="11"/>
      <c r="Y535" s="11"/>
      <c r="Z535" s="11" t="s">
        <v>82</v>
      </c>
      <c r="AA535" s="11"/>
      <c r="AB535" s="11"/>
      <c r="AC535" s="11"/>
      <c r="AD535" s="22">
        <f ca="1">IF(A535="","",TODAY())</f>
        <v>46211</v>
      </c>
    </row>
    <row r="536" customHeight="1" spans="1:30">
      <c r="A536" s="11" t="s">
        <v>2263</v>
      </c>
      <c r="B536" s="21">
        <v>2026</v>
      </c>
      <c r="C536" s="17" t="s">
        <v>2264</v>
      </c>
      <c r="D536" s="17" t="s">
        <v>3</v>
      </c>
      <c r="E536" s="18" t="s">
        <v>648</v>
      </c>
      <c r="F536" s="18" t="s">
        <v>2231</v>
      </c>
      <c r="G536" s="17" t="s">
        <v>2120</v>
      </c>
      <c r="H536" s="11" t="s">
        <v>3</v>
      </c>
      <c r="I536" s="11" t="s">
        <v>68</v>
      </c>
      <c r="J536" s="11" t="s">
        <v>69</v>
      </c>
      <c r="K536" s="11" t="str">
        <f>IF(J536="","",IF(OR(J536="金奖",J536="特等奖"),"顶级成果",IF(OR(J536="银奖",J536="一等奖",J536="创业之星"),"高等级成果",IF(OR(J536="铜奖",J536="二等奖"),"中等级成果",IF(OR(J536="三等奖",J536="优秀结项",J536="合格结项"),"一般成果",IF(OR(J536="国家级立项",J536="省级立项",J536="校级立项"),"立项成果","参与成果"))))))</f>
        <v>一般成果</v>
      </c>
      <c r="L536" s="11" t="str">
        <f>IF(J536="","",IF(OR(J536="金奖",J536="银奖",J536="铜奖"),"金银铜体系",IF(OR(J536="特等奖",J536="一等奖",J536="二等奖",J536="三等奖"),"特一二三体系",IF(OR(J536="国家级立项",J536="省级立项",J536="校级立项"),"立项体系",IF(J536="创业之星","荣誉称号体系","其他")))))</f>
        <v>特一二三体系</v>
      </c>
      <c r="M536" s="11" t="str">
        <f>IF(J536="","",IF(OR(J536="入围奖",J536="优秀奖"),"是","是"))</f>
        <v>是</v>
      </c>
      <c r="N536" s="17" t="s">
        <v>2265</v>
      </c>
      <c r="O536" s="11"/>
      <c r="P536" s="17" t="s">
        <v>2266</v>
      </c>
      <c r="Q536" s="11"/>
      <c r="R536" s="11"/>
      <c r="S536" s="11"/>
      <c r="T536" s="11"/>
      <c r="U536" s="11"/>
      <c r="V536" s="11"/>
      <c r="W536" s="11"/>
      <c r="X536" s="11"/>
      <c r="Y536" s="11"/>
      <c r="Z536" s="11" t="s">
        <v>82</v>
      </c>
      <c r="AA536" s="11"/>
      <c r="AB536" s="11"/>
      <c r="AC536" s="11"/>
      <c r="AD536" s="22">
        <f ca="1">IF(A536="","",TODAY())</f>
        <v>46211</v>
      </c>
    </row>
    <row r="537" customHeight="1" spans="1:30">
      <c r="A537" s="11" t="s">
        <v>2267</v>
      </c>
      <c r="B537" s="21">
        <v>2026</v>
      </c>
      <c r="C537" s="17" t="s">
        <v>2268</v>
      </c>
      <c r="D537" s="17" t="s">
        <v>3</v>
      </c>
      <c r="E537" s="18" t="s">
        <v>2269</v>
      </c>
      <c r="F537" s="18" t="s">
        <v>2270</v>
      </c>
      <c r="G537" s="17" t="s">
        <v>2120</v>
      </c>
      <c r="H537" s="11" t="s">
        <v>3</v>
      </c>
      <c r="I537" s="11" t="s">
        <v>68</v>
      </c>
      <c r="J537" s="11" t="s">
        <v>651</v>
      </c>
      <c r="K537" s="11" t="str">
        <f>IF(J537="","",IF(OR(J537="金奖",J537="特等奖"),"顶级成果",IF(OR(J537="银奖",J537="一等奖",J537="创业之星"),"高等级成果",IF(OR(J537="铜奖",J537="二等奖"),"中等级成果",IF(OR(J537="三等奖",J537="优秀结项",J537="合格结项"),"一般成果",IF(OR(J537="国家级立项",J537="省级立项",J537="校级立项"),"立项成果","参与成果"))))))</f>
        <v>高等级成果</v>
      </c>
      <c r="L537" s="11" t="str">
        <f>IF(J537="","",IF(OR(J537="金奖",J537="银奖",J537="铜奖"),"金银铜体系",IF(OR(J537="特等奖",J537="一等奖",J537="二等奖",J537="三等奖"),"特一二三体系",IF(OR(J537="国家级立项",J537="省级立项",J537="校级立项"),"立项体系",IF(J537="创业之星","荣誉称号体系","其他")))))</f>
        <v>特一二三体系</v>
      </c>
      <c r="M537" s="11" t="str">
        <f>IF(J537="","",IF(OR(J537="入围奖",J537="优秀奖"),"是","是"))</f>
        <v>是</v>
      </c>
      <c r="N537" s="17" t="s">
        <v>2271</v>
      </c>
      <c r="O537" s="11"/>
      <c r="P537" s="17" t="s">
        <v>2272</v>
      </c>
      <c r="Q537" s="11"/>
      <c r="R537" s="11"/>
      <c r="S537" s="11"/>
      <c r="T537" s="11"/>
      <c r="U537" s="11"/>
      <c r="V537" s="11"/>
      <c r="W537" s="11"/>
      <c r="X537" s="11"/>
      <c r="Y537" s="11"/>
      <c r="Z537" s="11" t="s">
        <v>82</v>
      </c>
      <c r="AA537" s="11"/>
      <c r="AB537" s="11"/>
      <c r="AC537" s="11"/>
      <c r="AD537" s="22">
        <f ca="1">IF(A537="","",TODAY())</f>
        <v>46211</v>
      </c>
    </row>
    <row r="538" customHeight="1" spans="1:30">
      <c r="A538" s="11" t="s">
        <v>2273</v>
      </c>
      <c r="B538" s="21">
        <v>2026</v>
      </c>
      <c r="C538" s="17" t="s">
        <v>2274</v>
      </c>
      <c r="D538" s="17" t="s">
        <v>3</v>
      </c>
      <c r="E538" s="18" t="s">
        <v>2269</v>
      </c>
      <c r="F538" s="18" t="s">
        <v>2270</v>
      </c>
      <c r="G538" s="17" t="s">
        <v>2120</v>
      </c>
      <c r="H538" s="11" t="s">
        <v>3</v>
      </c>
      <c r="I538" s="11" t="s">
        <v>68</v>
      </c>
      <c r="J538" s="11" t="s">
        <v>651</v>
      </c>
      <c r="K538" s="11" t="str">
        <f>IF(J538="","",IF(OR(J538="金奖",J538="特等奖"),"顶级成果",IF(OR(J538="银奖",J538="一等奖",J538="创业之星"),"高等级成果",IF(OR(J538="铜奖",J538="二等奖"),"中等级成果",IF(OR(J538="三等奖",J538="优秀结项",J538="合格结项"),"一般成果",IF(OR(J538="国家级立项",J538="省级立项",J538="校级立项"),"立项成果","参与成果"))))))</f>
        <v>高等级成果</v>
      </c>
      <c r="L538" s="11" t="str">
        <f>IF(J538="","",IF(OR(J538="金奖",J538="银奖",J538="铜奖"),"金银铜体系",IF(OR(J538="特等奖",J538="一等奖",J538="二等奖",J538="三等奖"),"特一二三体系",IF(OR(J538="国家级立项",J538="省级立项",J538="校级立项"),"立项体系",IF(J538="创业之星","荣誉称号体系","其他")))))</f>
        <v>特一二三体系</v>
      </c>
      <c r="M538" s="11" t="str">
        <f>IF(J538="","",IF(OR(J538="入围奖",J538="优秀奖"),"是","是"))</f>
        <v>是</v>
      </c>
      <c r="N538" s="17" t="s">
        <v>2275</v>
      </c>
      <c r="O538" s="11"/>
      <c r="P538" s="17" t="s">
        <v>2276</v>
      </c>
      <c r="Q538" s="11"/>
      <c r="R538" s="11"/>
      <c r="S538" s="11"/>
      <c r="T538" s="11"/>
      <c r="U538" s="11"/>
      <c r="V538" s="11"/>
      <c r="W538" s="11"/>
      <c r="X538" s="11"/>
      <c r="Y538" s="11"/>
      <c r="Z538" s="11" t="s">
        <v>82</v>
      </c>
      <c r="AA538" s="11"/>
      <c r="AB538" s="11"/>
      <c r="AC538" s="11"/>
      <c r="AD538" s="22">
        <f ca="1">IF(A538="","",TODAY())</f>
        <v>46211</v>
      </c>
    </row>
    <row r="539" customHeight="1" spans="1:30">
      <c r="A539" s="11" t="s">
        <v>2277</v>
      </c>
      <c r="B539" s="21">
        <v>2026</v>
      </c>
      <c r="C539" s="17" t="s">
        <v>2278</v>
      </c>
      <c r="D539" s="17" t="s">
        <v>3</v>
      </c>
      <c r="E539" s="18" t="s">
        <v>2269</v>
      </c>
      <c r="F539" s="18" t="s">
        <v>2270</v>
      </c>
      <c r="G539" s="17" t="s">
        <v>2120</v>
      </c>
      <c r="H539" s="11" t="s">
        <v>3</v>
      </c>
      <c r="I539" s="11" t="s">
        <v>68</v>
      </c>
      <c r="J539" s="11" t="s">
        <v>90</v>
      </c>
      <c r="K539" s="11" t="str">
        <f>IF(J539="","",IF(OR(J539="金奖",J539="特等奖"),"顶级成果",IF(OR(J539="银奖",J539="一等奖",J539="创业之星"),"高等级成果",IF(OR(J539="铜奖",J539="二等奖"),"中等级成果",IF(OR(J539="三等奖",J539="优秀结项",J539="合格结项"),"一般成果",IF(OR(J539="国家级立项",J539="省级立项",J539="校级立项"),"立项成果","参与成果"))))))</f>
        <v>中等级成果</v>
      </c>
      <c r="L539" s="11" t="str">
        <f>IF(J539="","",IF(OR(J539="金奖",J539="银奖",J539="铜奖"),"金银铜体系",IF(OR(J539="特等奖",J539="一等奖",J539="二等奖",J539="三等奖"),"特一二三体系",IF(OR(J539="国家级立项",J539="省级立项",J539="校级立项"),"立项体系",IF(J539="创业之星","荣誉称号体系","其他")))))</f>
        <v>特一二三体系</v>
      </c>
      <c r="M539" s="11" t="str">
        <f>IF(J539="","",IF(OR(J539="入围奖",J539="优秀奖"),"是","是"))</f>
        <v>是</v>
      </c>
      <c r="N539" s="17" t="s">
        <v>2279</v>
      </c>
      <c r="O539" s="11"/>
      <c r="P539" s="17" t="s">
        <v>2280</v>
      </c>
      <c r="Q539" s="11"/>
      <c r="R539" s="11"/>
      <c r="S539" s="11"/>
      <c r="T539" s="11"/>
      <c r="U539" s="11"/>
      <c r="V539" s="11"/>
      <c r="W539" s="11"/>
      <c r="X539" s="11"/>
      <c r="Y539" s="11"/>
      <c r="Z539" s="11" t="s">
        <v>82</v>
      </c>
      <c r="AA539" s="11"/>
      <c r="AB539" s="11"/>
      <c r="AC539" s="11"/>
      <c r="AD539" s="22">
        <f ca="1">IF(A539="","",TODAY())</f>
        <v>46211</v>
      </c>
    </row>
    <row r="540" customHeight="1" spans="1:30">
      <c r="A540" s="11" t="s">
        <v>2281</v>
      </c>
      <c r="B540" s="21">
        <v>2026</v>
      </c>
      <c r="C540" s="17" t="s">
        <v>2282</v>
      </c>
      <c r="D540" s="17" t="s">
        <v>3</v>
      </c>
      <c r="E540" s="18" t="s">
        <v>2269</v>
      </c>
      <c r="F540" s="18" t="s">
        <v>2270</v>
      </c>
      <c r="G540" s="17" t="s">
        <v>2120</v>
      </c>
      <c r="H540" s="11" t="s">
        <v>3</v>
      </c>
      <c r="I540" s="11" t="s">
        <v>68</v>
      </c>
      <c r="J540" s="11" t="s">
        <v>90</v>
      </c>
      <c r="K540" s="11" t="str">
        <f>IF(J540="","",IF(OR(J540="金奖",J540="特等奖"),"顶级成果",IF(OR(J540="银奖",J540="一等奖",J540="创业之星"),"高等级成果",IF(OR(J540="铜奖",J540="二等奖"),"中等级成果",IF(OR(J540="三等奖",J540="优秀结项",J540="合格结项"),"一般成果",IF(OR(J540="国家级立项",J540="省级立项",J540="校级立项"),"立项成果","参与成果"))))))</f>
        <v>中等级成果</v>
      </c>
      <c r="L540" s="11" t="str">
        <f>IF(J540="","",IF(OR(J540="金奖",J540="银奖",J540="铜奖"),"金银铜体系",IF(OR(J540="特等奖",J540="一等奖",J540="二等奖",J540="三等奖"),"特一二三体系",IF(OR(J540="国家级立项",J540="省级立项",J540="校级立项"),"立项体系",IF(J540="创业之星","荣誉称号体系","其他")))))</f>
        <v>特一二三体系</v>
      </c>
      <c r="M540" s="11" t="str">
        <f>IF(J540="","",IF(OR(J540="入围奖",J540="优秀奖"),"是","是"))</f>
        <v>是</v>
      </c>
      <c r="N540" s="17" t="s">
        <v>2283</v>
      </c>
      <c r="O540" s="11"/>
      <c r="P540" s="17" t="s">
        <v>2284</v>
      </c>
      <c r="Q540" s="11"/>
      <c r="R540" s="11"/>
      <c r="S540" s="11"/>
      <c r="T540" s="11"/>
      <c r="U540" s="11"/>
      <c r="V540" s="11"/>
      <c r="W540" s="11"/>
      <c r="X540" s="11"/>
      <c r="Y540" s="11"/>
      <c r="Z540" s="11" t="s">
        <v>82</v>
      </c>
      <c r="AA540" s="11"/>
      <c r="AB540" s="11"/>
      <c r="AC540" s="11"/>
      <c r="AD540" s="22">
        <f ca="1">IF(A540="","",TODAY())</f>
        <v>46211</v>
      </c>
    </row>
    <row r="541" customHeight="1" spans="1:30">
      <c r="A541" s="11" t="s">
        <v>2285</v>
      </c>
      <c r="B541" s="21">
        <v>2026</v>
      </c>
      <c r="C541" s="17" t="s">
        <v>2286</v>
      </c>
      <c r="D541" s="17" t="s">
        <v>3</v>
      </c>
      <c r="E541" s="18" t="s">
        <v>2269</v>
      </c>
      <c r="F541" s="18" t="s">
        <v>2270</v>
      </c>
      <c r="G541" s="17" t="s">
        <v>2120</v>
      </c>
      <c r="H541" s="11" t="s">
        <v>3</v>
      </c>
      <c r="I541" s="11" t="s">
        <v>68</v>
      </c>
      <c r="J541" s="11" t="s">
        <v>90</v>
      </c>
      <c r="K541" s="11" t="str">
        <f>IF(J541="","",IF(OR(J541="金奖",J541="特等奖"),"顶级成果",IF(OR(J541="银奖",J541="一等奖",J541="创业之星"),"高等级成果",IF(OR(J541="铜奖",J541="二等奖"),"中等级成果",IF(OR(J541="三等奖",J541="优秀结项",J541="合格结项"),"一般成果",IF(OR(J541="国家级立项",J541="省级立项",J541="校级立项"),"立项成果","参与成果"))))))</f>
        <v>中等级成果</v>
      </c>
      <c r="L541" s="11" t="str">
        <f>IF(J541="","",IF(OR(J541="金奖",J541="银奖",J541="铜奖"),"金银铜体系",IF(OR(J541="特等奖",J541="一等奖",J541="二等奖",J541="三等奖"),"特一二三体系",IF(OR(J541="国家级立项",J541="省级立项",J541="校级立项"),"立项体系",IF(J541="创业之星","荣誉称号体系","其他")))))</f>
        <v>特一二三体系</v>
      </c>
      <c r="M541" s="11" t="str">
        <f>IF(J541="","",IF(OR(J541="入围奖",J541="优秀奖"),"是","是"))</f>
        <v>是</v>
      </c>
      <c r="N541" s="17" t="s">
        <v>2287</v>
      </c>
      <c r="O541" s="11"/>
      <c r="P541" s="17" t="s">
        <v>2288</v>
      </c>
      <c r="Q541" s="11"/>
      <c r="R541" s="11"/>
      <c r="S541" s="11"/>
      <c r="T541" s="11"/>
      <c r="U541" s="11"/>
      <c r="V541" s="11"/>
      <c r="W541" s="11"/>
      <c r="X541" s="11"/>
      <c r="Y541" s="11"/>
      <c r="Z541" s="11" t="s">
        <v>82</v>
      </c>
      <c r="AA541" s="11"/>
      <c r="AB541" s="11"/>
      <c r="AC541" s="11"/>
      <c r="AD541" s="22">
        <f ca="1">IF(A541="","",TODAY())</f>
        <v>46211</v>
      </c>
    </row>
    <row r="542" customHeight="1" spans="1:30">
      <c r="A542" s="11" t="s">
        <v>2289</v>
      </c>
      <c r="B542" s="21">
        <v>2026</v>
      </c>
      <c r="C542" s="17" t="s">
        <v>2290</v>
      </c>
      <c r="D542" s="17" t="s">
        <v>3</v>
      </c>
      <c r="E542" s="18" t="s">
        <v>2269</v>
      </c>
      <c r="F542" s="18" t="s">
        <v>2270</v>
      </c>
      <c r="G542" s="17" t="s">
        <v>2120</v>
      </c>
      <c r="H542" s="11" t="s">
        <v>3</v>
      </c>
      <c r="I542" s="11" t="s">
        <v>68</v>
      </c>
      <c r="J542" s="11" t="s">
        <v>90</v>
      </c>
      <c r="K542" s="11" t="str">
        <f>IF(J542="","",IF(OR(J542="金奖",J542="特等奖"),"顶级成果",IF(OR(J542="银奖",J542="一等奖",J542="创业之星"),"高等级成果",IF(OR(J542="铜奖",J542="二等奖"),"中等级成果",IF(OR(J542="三等奖",J542="优秀结项",J542="合格结项"),"一般成果",IF(OR(J542="国家级立项",J542="省级立项",J542="校级立项"),"立项成果","参与成果"))))))</f>
        <v>中等级成果</v>
      </c>
      <c r="L542" s="11" t="str">
        <f>IF(J542="","",IF(OR(J542="金奖",J542="银奖",J542="铜奖"),"金银铜体系",IF(OR(J542="特等奖",J542="一等奖",J542="二等奖",J542="三等奖"),"特一二三体系",IF(OR(J542="国家级立项",J542="省级立项",J542="校级立项"),"立项体系",IF(J542="创业之星","荣誉称号体系","其他")))))</f>
        <v>特一二三体系</v>
      </c>
      <c r="M542" s="11" t="str">
        <f>IF(J542="","",IF(OR(J542="入围奖",J542="优秀奖"),"是","是"))</f>
        <v>是</v>
      </c>
      <c r="N542" s="17" t="s">
        <v>2291</v>
      </c>
      <c r="O542" s="11"/>
      <c r="P542" s="17" t="s">
        <v>2292</v>
      </c>
      <c r="Q542" s="11"/>
      <c r="R542" s="11"/>
      <c r="S542" s="11"/>
      <c r="T542" s="11"/>
      <c r="U542" s="11"/>
      <c r="V542" s="11"/>
      <c r="W542" s="11"/>
      <c r="X542" s="11"/>
      <c r="Y542" s="11"/>
      <c r="Z542" s="11" t="s">
        <v>82</v>
      </c>
      <c r="AA542" s="11"/>
      <c r="AB542" s="11"/>
      <c r="AC542" s="11"/>
      <c r="AD542" s="22">
        <f ca="1">IF(A542="","",TODAY())</f>
        <v>46211</v>
      </c>
    </row>
    <row r="543" customHeight="1" spans="1:30">
      <c r="A543" s="11" t="s">
        <v>2293</v>
      </c>
      <c r="B543" s="21">
        <v>2026</v>
      </c>
      <c r="C543" s="17" t="s">
        <v>2294</v>
      </c>
      <c r="D543" s="17" t="s">
        <v>3</v>
      </c>
      <c r="E543" s="18" t="s">
        <v>2269</v>
      </c>
      <c r="F543" s="18" t="s">
        <v>2270</v>
      </c>
      <c r="G543" s="17" t="s">
        <v>2120</v>
      </c>
      <c r="H543" s="11" t="s">
        <v>3</v>
      </c>
      <c r="I543" s="11" t="s">
        <v>68</v>
      </c>
      <c r="J543" s="11" t="s">
        <v>69</v>
      </c>
      <c r="K543" s="11" t="str">
        <f>IF(J543="","",IF(OR(J543="金奖",J543="特等奖"),"顶级成果",IF(OR(J543="银奖",J543="一等奖",J543="创业之星"),"高等级成果",IF(OR(J543="铜奖",J543="二等奖"),"中等级成果",IF(OR(J543="三等奖",J543="优秀结项",J543="合格结项"),"一般成果",IF(OR(J543="国家级立项",J543="省级立项",J543="校级立项"),"立项成果","参与成果"))))))</f>
        <v>一般成果</v>
      </c>
      <c r="L543" s="11" t="str">
        <f>IF(J543="","",IF(OR(J543="金奖",J543="银奖",J543="铜奖"),"金银铜体系",IF(OR(J543="特等奖",J543="一等奖",J543="二等奖",J543="三等奖"),"特一二三体系",IF(OR(J543="国家级立项",J543="省级立项",J543="校级立项"),"立项体系",IF(J543="创业之星","荣誉称号体系","其他")))))</f>
        <v>特一二三体系</v>
      </c>
      <c r="M543" s="11" t="str">
        <f>IF(J543="","",IF(OR(J543="入围奖",J543="优秀奖"),"是","是"))</f>
        <v>是</v>
      </c>
      <c r="N543" s="17" t="s">
        <v>2295</v>
      </c>
      <c r="O543" s="11"/>
      <c r="P543" s="17" t="s">
        <v>2296</v>
      </c>
      <c r="Q543" s="11"/>
      <c r="R543" s="11"/>
      <c r="S543" s="11"/>
      <c r="T543" s="11"/>
      <c r="U543" s="11"/>
      <c r="V543" s="11"/>
      <c r="W543" s="11"/>
      <c r="X543" s="11"/>
      <c r="Y543" s="11"/>
      <c r="Z543" s="11" t="s">
        <v>82</v>
      </c>
      <c r="AA543" s="11"/>
      <c r="AB543" s="11"/>
      <c r="AC543" s="11"/>
      <c r="AD543" s="22">
        <f ca="1">IF(A543="","",TODAY())</f>
        <v>46211</v>
      </c>
    </row>
    <row r="544" customHeight="1" spans="1:30">
      <c r="A544" s="11"/>
      <c r="B544" s="21">
        <v>2026</v>
      </c>
      <c r="C544" s="27" t="s">
        <v>2297</v>
      </c>
      <c r="D544" s="17" t="s">
        <v>3</v>
      </c>
      <c r="E544" s="18" t="s">
        <v>2298</v>
      </c>
      <c r="F544" s="18" t="s">
        <v>2299</v>
      </c>
      <c r="G544" s="17" t="s">
        <v>2300</v>
      </c>
      <c r="H544" s="11" t="s">
        <v>3</v>
      </c>
      <c r="I544" s="11" t="s">
        <v>68</v>
      </c>
      <c r="J544" s="11" t="s">
        <v>651</v>
      </c>
      <c r="K544" s="11" t="str">
        <f>IF(J544="","",IF(OR(J544="金奖",J544="特等奖"),"顶级成果",IF(OR(J544="银奖",J544="一等奖",J544="创业之星"),"高等级成果",IF(OR(J544="铜奖",J544="二等奖"),"中等级成果",IF(OR(J544="三等奖",J544="优秀结项",J544="合格结项"),"一般成果",IF(OR(J544="国家级立项",J544="省级立项",J544="校级立项"),"立项成果","参与成果"))))))</f>
        <v>高等级成果</v>
      </c>
      <c r="L544" s="11" t="str">
        <f>IF(J544="","",IF(OR(J544="金奖",J544="银奖",J544="铜奖"),"金银铜体系",IF(OR(J544="特等奖",J544="一等奖",J544="二等奖",J544="三等奖"),"特一二三体系",IF(OR(J544="国家级立项",J544="省级立项",J544="校级立项"),"立项体系",IF(J544="创业之星","荣誉称号体系","其他")))))</f>
        <v>特一二三体系</v>
      </c>
      <c r="M544" s="11" t="str">
        <f>IF(J544="","",IF(OR(J544="入围奖",J544="优秀奖"),"是","是"))</f>
        <v>是</v>
      </c>
      <c r="N544" s="17"/>
      <c r="O544" s="11"/>
      <c r="P544" s="27" t="s">
        <v>2301</v>
      </c>
      <c r="Q544" s="27" t="s">
        <v>2302</v>
      </c>
      <c r="R544" s="11"/>
      <c r="S544" s="11"/>
      <c r="T544" s="11"/>
      <c r="U544" s="11"/>
      <c r="V544" s="11"/>
      <c r="W544" s="11"/>
      <c r="X544" s="11"/>
      <c r="Y544" s="11"/>
      <c r="Z544" s="11"/>
      <c r="AA544" s="11"/>
      <c r="AB544" s="11"/>
      <c r="AC544" s="11"/>
      <c r="AD544" s="22" t="str">
        <f ca="1">IF(A544="","",TODAY())</f>
        <v/>
      </c>
    </row>
    <row r="545" customHeight="1" spans="1:30">
      <c r="A545" s="11"/>
      <c r="B545" s="21">
        <v>2026</v>
      </c>
      <c r="C545" s="27" t="s">
        <v>2297</v>
      </c>
      <c r="D545" s="17" t="s">
        <v>3</v>
      </c>
      <c r="E545" s="18" t="s">
        <v>2298</v>
      </c>
      <c r="F545" s="18" t="s">
        <v>2299</v>
      </c>
      <c r="G545" s="17" t="s">
        <v>2300</v>
      </c>
      <c r="H545" s="11" t="s">
        <v>3</v>
      </c>
      <c r="I545" s="11" t="s">
        <v>68</v>
      </c>
      <c r="J545" s="11" t="s">
        <v>90</v>
      </c>
      <c r="K545" s="11" t="str">
        <f>IF(J545="","",IF(OR(J545="金奖",J545="特等奖"),"顶级成果",IF(OR(J545="银奖",J545="一等奖",J545="创业之星"),"高等级成果",IF(OR(J545="铜奖",J545="二等奖"),"中等级成果",IF(OR(J545="三等奖",J545="优秀结项",J545="合格结项"),"一般成果",IF(OR(J545="国家级立项",J545="省级立项",J545="校级立项"),"立项成果","参与成果"))))))</f>
        <v>中等级成果</v>
      </c>
      <c r="L545" s="11" t="str">
        <f>IF(J545="","",IF(OR(J545="金奖",J545="银奖",J545="铜奖"),"金银铜体系",IF(OR(J545="特等奖",J545="一等奖",J545="二等奖",J545="三等奖"),"特一二三体系",IF(OR(J545="国家级立项",J545="省级立项",J545="校级立项"),"立项体系",IF(J545="创业之星","荣誉称号体系","其他")))))</f>
        <v>特一二三体系</v>
      </c>
      <c r="M545" s="11" t="str">
        <f>IF(J545="","",IF(OR(J545="入围奖",J545="优秀奖"),"是","是"))</f>
        <v>是</v>
      </c>
      <c r="N545" s="17"/>
      <c r="O545" s="11"/>
      <c r="P545" s="27" t="s">
        <v>2303</v>
      </c>
      <c r="Q545" s="28" t="s">
        <v>544</v>
      </c>
      <c r="R545" s="11"/>
      <c r="S545" s="11"/>
      <c r="T545" s="11"/>
      <c r="U545" s="11"/>
      <c r="V545" s="11"/>
      <c r="W545" s="11"/>
      <c r="X545" s="11"/>
      <c r="Y545" s="11"/>
      <c r="Z545" s="11"/>
      <c r="AA545" s="11"/>
      <c r="AB545" s="11"/>
      <c r="AC545" s="11"/>
      <c r="AD545" s="22" t="str">
        <f ca="1">IF(A545="","",TODAY())</f>
        <v/>
      </c>
    </row>
    <row r="546" customHeight="1" spans="1:30">
      <c r="A546" s="11"/>
      <c r="B546" s="21">
        <v>2026</v>
      </c>
      <c r="C546" s="27" t="s">
        <v>2297</v>
      </c>
      <c r="D546" s="17" t="s">
        <v>3</v>
      </c>
      <c r="E546" s="18" t="s">
        <v>2298</v>
      </c>
      <c r="F546" s="18" t="s">
        <v>2299</v>
      </c>
      <c r="G546" s="17" t="s">
        <v>2300</v>
      </c>
      <c r="H546" s="11" t="s">
        <v>3</v>
      </c>
      <c r="I546" s="11" t="s">
        <v>68</v>
      </c>
      <c r="J546" s="11" t="s">
        <v>90</v>
      </c>
      <c r="K546" s="11" t="str">
        <f>IF(J546="","",IF(OR(J546="金奖",J546="特等奖"),"顶级成果",IF(OR(J546="银奖",J546="一等奖",J546="创业之星"),"高等级成果",IF(OR(J546="铜奖",J546="二等奖"),"中等级成果",IF(OR(J546="三等奖",J546="优秀结项",J546="合格结项"),"一般成果",IF(OR(J546="国家级立项",J546="省级立项",J546="校级立项"),"立项成果","参与成果"))))))</f>
        <v>中等级成果</v>
      </c>
      <c r="L546" s="11" t="str">
        <f>IF(J546="","",IF(OR(J546="金奖",J546="银奖",J546="铜奖"),"金银铜体系",IF(OR(J546="特等奖",J546="一等奖",J546="二等奖",J546="三等奖"),"特一二三体系",IF(OR(J546="国家级立项",J546="省级立项",J546="校级立项"),"立项体系",IF(J546="创业之星","荣誉称号体系","其他")))))</f>
        <v>特一二三体系</v>
      </c>
      <c r="M546" s="11" t="str">
        <f>IF(J546="","",IF(OR(J546="入围奖",J546="优秀奖"),"是","是"))</f>
        <v>是</v>
      </c>
      <c r="N546" s="17"/>
      <c r="O546" s="11"/>
      <c r="P546" s="27" t="s">
        <v>2304</v>
      </c>
      <c r="Q546" s="28" t="s">
        <v>544</v>
      </c>
      <c r="R546" s="11"/>
      <c r="S546" s="11"/>
      <c r="T546" s="11"/>
      <c r="U546" s="11"/>
      <c r="V546" s="11"/>
      <c r="W546" s="11"/>
      <c r="X546" s="11"/>
      <c r="Y546" s="11"/>
      <c r="Z546" s="11"/>
      <c r="AA546" s="11"/>
      <c r="AB546" s="11"/>
      <c r="AC546" s="11"/>
      <c r="AD546" s="22" t="str">
        <f ca="1">IF(A546="","",TODAY())</f>
        <v/>
      </c>
    </row>
    <row r="547" customHeight="1" spans="1:30">
      <c r="A547" s="11"/>
      <c r="B547" s="21">
        <v>2026</v>
      </c>
      <c r="C547" s="27" t="s">
        <v>2297</v>
      </c>
      <c r="D547" s="17" t="s">
        <v>3</v>
      </c>
      <c r="E547" s="18" t="s">
        <v>2298</v>
      </c>
      <c r="F547" s="18" t="s">
        <v>2299</v>
      </c>
      <c r="G547" s="17" t="s">
        <v>2300</v>
      </c>
      <c r="H547" s="11" t="s">
        <v>3</v>
      </c>
      <c r="I547" s="11" t="s">
        <v>68</v>
      </c>
      <c r="J547" s="11" t="s">
        <v>90</v>
      </c>
      <c r="K547" s="11" t="str">
        <f>IF(J547="","",IF(OR(J547="金奖",J547="特等奖"),"顶级成果",IF(OR(J547="银奖",J547="一等奖",J547="创业之星"),"高等级成果",IF(OR(J547="铜奖",J547="二等奖"),"中等级成果",IF(OR(J547="三等奖",J547="优秀结项",J547="合格结项"),"一般成果",IF(OR(J547="国家级立项",J547="省级立项",J547="校级立项"),"立项成果","参与成果"))))))</f>
        <v>中等级成果</v>
      </c>
      <c r="L547" s="11" t="str">
        <f>IF(J547="","",IF(OR(J547="金奖",J547="银奖",J547="铜奖"),"金银铜体系",IF(OR(J547="特等奖",J547="一等奖",J547="二等奖",J547="三等奖"),"特一二三体系",IF(OR(J547="国家级立项",J547="省级立项",J547="校级立项"),"立项体系",IF(J547="创业之星","荣誉称号体系","其他")))))</f>
        <v>特一二三体系</v>
      </c>
      <c r="M547" s="11" t="str">
        <f>IF(J547="","",IF(OR(J547="入围奖",J547="优秀奖"),"是","是"))</f>
        <v>是</v>
      </c>
      <c r="N547" s="17"/>
      <c r="O547" s="11"/>
      <c r="P547" s="27" t="s">
        <v>2305</v>
      </c>
      <c r="Q547" s="28" t="s">
        <v>544</v>
      </c>
      <c r="R547" s="11"/>
      <c r="S547" s="11"/>
      <c r="T547" s="11"/>
      <c r="U547" s="11"/>
      <c r="V547" s="11"/>
      <c r="W547" s="11"/>
      <c r="X547" s="11"/>
      <c r="Y547" s="11"/>
      <c r="Z547" s="11"/>
      <c r="AA547" s="11"/>
      <c r="AB547" s="11"/>
      <c r="AC547" s="11"/>
      <c r="AD547" s="22" t="str">
        <f ca="1">IF(A547="","",TODAY())</f>
        <v/>
      </c>
    </row>
    <row r="548" customHeight="1" spans="1:30">
      <c r="A548" s="11"/>
      <c r="B548" s="21">
        <v>2026</v>
      </c>
      <c r="C548" s="27" t="s">
        <v>2306</v>
      </c>
      <c r="D548" s="17" t="s">
        <v>3</v>
      </c>
      <c r="E548" s="18" t="s">
        <v>2298</v>
      </c>
      <c r="F548" s="18" t="s">
        <v>2299</v>
      </c>
      <c r="G548" s="17" t="s">
        <v>2300</v>
      </c>
      <c r="H548" s="11" t="s">
        <v>3</v>
      </c>
      <c r="I548" s="11" t="s">
        <v>68</v>
      </c>
      <c r="J548" s="11" t="s">
        <v>90</v>
      </c>
      <c r="K548" s="11" t="str">
        <f>IF(J548="","",IF(OR(J548="金奖",J548="特等奖"),"顶级成果",IF(OR(J548="银奖",J548="一等奖",J548="创业之星"),"高等级成果",IF(OR(J548="铜奖",J548="二等奖"),"中等级成果",IF(OR(J548="三等奖",J548="优秀结项",J548="合格结项"),"一般成果",IF(OR(J548="国家级立项",J548="省级立项",J548="校级立项"),"立项成果","参与成果"))))))</f>
        <v>中等级成果</v>
      </c>
      <c r="L548" s="11" t="str">
        <f>IF(J548="","",IF(OR(J548="金奖",J548="银奖",J548="铜奖"),"金银铜体系",IF(OR(J548="特等奖",J548="一等奖",J548="二等奖",J548="三等奖"),"特一二三体系",IF(OR(J548="国家级立项",J548="省级立项",J548="校级立项"),"立项体系",IF(J548="创业之星","荣誉称号体系","其他")))))</f>
        <v>特一二三体系</v>
      </c>
      <c r="M548" s="11" t="str">
        <f>IF(J548="","",IF(OR(J548="入围奖",J548="优秀奖"),"是","是"))</f>
        <v>是</v>
      </c>
      <c r="N548" s="17"/>
      <c r="O548" s="11"/>
      <c r="P548" s="27" t="s">
        <v>2305</v>
      </c>
      <c r="Q548" s="28" t="s">
        <v>544</v>
      </c>
      <c r="R548" s="11"/>
      <c r="S548" s="11"/>
      <c r="T548" s="11"/>
      <c r="U548" s="11"/>
      <c r="V548" s="11"/>
      <c r="W548" s="11"/>
      <c r="X548" s="11"/>
      <c r="Y548" s="11"/>
      <c r="Z548" s="11"/>
      <c r="AA548" s="11"/>
      <c r="AB548" s="11"/>
      <c r="AC548" s="11"/>
      <c r="AD548" s="22" t="str">
        <f ca="1">IF(A548="","",TODAY())</f>
        <v/>
      </c>
    </row>
    <row r="549" customHeight="1" spans="1:30">
      <c r="A549" s="11"/>
      <c r="B549" s="21">
        <v>2026</v>
      </c>
      <c r="C549" s="27" t="s">
        <v>2306</v>
      </c>
      <c r="D549" s="17" t="s">
        <v>3</v>
      </c>
      <c r="E549" s="18" t="s">
        <v>2298</v>
      </c>
      <c r="F549" s="18" t="s">
        <v>2299</v>
      </c>
      <c r="G549" s="17" t="s">
        <v>2300</v>
      </c>
      <c r="H549" s="11" t="s">
        <v>3</v>
      </c>
      <c r="I549" s="11" t="s">
        <v>68</v>
      </c>
      <c r="J549" s="11" t="s">
        <v>90</v>
      </c>
      <c r="K549" s="11" t="str">
        <f>IF(J549="","",IF(OR(J549="金奖",J549="特等奖"),"顶级成果",IF(OR(J549="银奖",J549="一等奖",J549="创业之星"),"高等级成果",IF(OR(J549="铜奖",J549="二等奖"),"中等级成果",IF(OR(J549="三等奖",J549="优秀结项",J549="合格结项"),"一般成果",IF(OR(J549="国家级立项",J549="省级立项",J549="校级立项"),"立项成果","参与成果"))))))</f>
        <v>中等级成果</v>
      </c>
      <c r="L549" s="11" t="str">
        <f>IF(J549="","",IF(OR(J549="金奖",J549="银奖",J549="铜奖"),"金银铜体系",IF(OR(J549="特等奖",J549="一等奖",J549="二等奖",J549="三等奖"),"特一二三体系",IF(OR(J549="国家级立项",J549="省级立项",J549="校级立项"),"立项体系",IF(J549="创业之星","荣誉称号体系","其他")))))</f>
        <v>特一二三体系</v>
      </c>
      <c r="M549" s="11" t="str">
        <f>IF(J549="","",IF(OR(J549="入围奖",J549="优秀奖"),"是","是"))</f>
        <v>是</v>
      </c>
      <c r="N549" s="17"/>
      <c r="O549" s="11"/>
      <c r="P549" s="27" t="s">
        <v>2307</v>
      </c>
      <c r="Q549" s="28" t="s">
        <v>544</v>
      </c>
      <c r="R549" s="11"/>
      <c r="S549" s="11"/>
      <c r="T549" s="11"/>
      <c r="U549" s="11"/>
      <c r="V549" s="11"/>
      <c r="W549" s="11"/>
      <c r="X549" s="11"/>
      <c r="Y549" s="11"/>
      <c r="Z549" s="11"/>
      <c r="AA549" s="11"/>
      <c r="AB549" s="11"/>
      <c r="AC549" s="11"/>
      <c r="AD549" s="22" t="str">
        <f ca="1">IF(A549="","",TODAY())</f>
        <v/>
      </c>
    </row>
    <row r="550" customHeight="1" spans="1:30">
      <c r="A550" s="11"/>
      <c r="B550" s="21">
        <v>2026</v>
      </c>
      <c r="C550" s="27" t="s">
        <v>2306</v>
      </c>
      <c r="D550" s="17" t="s">
        <v>3</v>
      </c>
      <c r="E550" s="18" t="s">
        <v>2298</v>
      </c>
      <c r="F550" s="18" t="s">
        <v>2299</v>
      </c>
      <c r="G550" s="17" t="s">
        <v>2300</v>
      </c>
      <c r="H550" s="11" t="s">
        <v>3</v>
      </c>
      <c r="I550" s="11" t="s">
        <v>68</v>
      </c>
      <c r="J550" s="11" t="s">
        <v>90</v>
      </c>
      <c r="K550" s="11" t="str">
        <f>IF(J550="","",IF(OR(J550="金奖",J550="特等奖"),"顶级成果",IF(OR(J550="银奖",J550="一等奖",J550="创业之星"),"高等级成果",IF(OR(J550="铜奖",J550="二等奖"),"中等级成果",IF(OR(J550="三等奖",J550="优秀结项",J550="合格结项"),"一般成果",IF(OR(J550="国家级立项",J550="省级立项",J550="校级立项"),"立项成果","参与成果"))))))</f>
        <v>中等级成果</v>
      </c>
      <c r="L550" s="11" t="str">
        <f>IF(J550="","",IF(OR(J550="金奖",J550="银奖",J550="铜奖"),"金银铜体系",IF(OR(J550="特等奖",J550="一等奖",J550="二等奖",J550="三等奖"),"特一二三体系",IF(OR(J550="国家级立项",J550="省级立项",J550="校级立项"),"立项体系",IF(J550="创业之星","荣誉称号体系","其他")))))</f>
        <v>特一二三体系</v>
      </c>
      <c r="M550" s="11" t="str">
        <f>IF(J550="","",IF(OR(J550="入围奖",J550="优秀奖"),"是","是"))</f>
        <v>是</v>
      </c>
      <c r="N550" s="17"/>
      <c r="O550" s="11"/>
      <c r="P550" s="27" t="s">
        <v>2308</v>
      </c>
      <c r="Q550" s="28" t="s">
        <v>544</v>
      </c>
      <c r="R550" s="11"/>
      <c r="S550" s="11"/>
      <c r="T550" s="11"/>
      <c r="U550" s="11"/>
      <c r="V550" s="11"/>
      <c r="W550" s="11"/>
      <c r="X550" s="11"/>
      <c r="Y550" s="11"/>
      <c r="Z550" s="11"/>
      <c r="AA550" s="11"/>
      <c r="AB550" s="11"/>
      <c r="AC550" s="11"/>
      <c r="AD550" s="22" t="str">
        <f ca="1">IF(A550="","",TODAY())</f>
        <v/>
      </c>
    </row>
    <row r="551" customHeight="1" spans="1:30">
      <c r="A551" s="11"/>
      <c r="B551" s="21">
        <v>2026</v>
      </c>
      <c r="C551" s="27" t="s">
        <v>2309</v>
      </c>
      <c r="D551" s="17" t="s">
        <v>3</v>
      </c>
      <c r="E551" s="18" t="s">
        <v>2298</v>
      </c>
      <c r="F551" s="18" t="s">
        <v>2299</v>
      </c>
      <c r="G551" s="17" t="s">
        <v>2300</v>
      </c>
      <c r="H551" s="11" t="s">
        <v>3</v>
      </c>
      <c r="I551" s="11" t="s">
        <v>68</v>
      </c>
      <c r="J551" s="11" t="s">
        <v>69</v>
      </c>
      <c r="K551" s="11" t="str">
        <f>IF(J551="","",IF(OR(J551="金奖",J551="特等奖"),"顶级成果",IF(OR(J551="银奖",J551="一等奖",J551="创业之星"),"高等级成果",IF(OR(J551="铜奖",J551="二等奖"),"中等级成果",IF(OR(J551="三等奖",J551="优秀结项",J551="合格结项"),"一般成果",IF(OR(J551="国家级立项",J551="省级立项",J551="校级立项"),"立项成果","参与成果"))))))</f>
        <v>一般成果</v>
      </c>
      <c r="L551" s="11" t="str">
        <f>IF(J551="","",IF(OR(J551="金奖",J551="银奖",J551="铜奖"),"金银铜体系",IF(OR(J551="特等奖",J551="一等奖",J551="二等奖",J551="三等奖"),"特一二三体系",IF(OR(J551="国家级立项",J551="省级立项",J551="校级立项"),"立项体系",IF(J551="创业之星","荣誉称号体系","其他")))))</f>
        <v>特一二三体系</v>
      </c>
      <c r="M551" s="11" t="str">
        <f>IF(J551="","",IF(OR(J551="入围奖",J551="优秀奖"),"是","是"))</f>
        <v>是</v>
      </c>
      <c r="N551" s="17"/>
      <c r="O551" s="11"/>
      <c r="P551" s="27" t="s">
        <v>2310</v>
      </c>
      <c r="Q551" s="28" t="s">
        <v>544</v>
      </c>
      <c r="R551" s="11"/>
      <c r="S551" s="11"/>
      <c r="T551" s="11"/>
      <c r="U551" s="11"/>
      <c r="V551" s="11"/>
      <c r="W551" s="11"/>
      <c r="X551" s="11"/>
      <c r="Y551" s="11"/>
      <c r="Z551" s="11"/>
      <c r="AA551" s="11"/>
      <c r="AB551" s="11"/>
      <c r="AC551" s="11"/>
      <c r="AD551" s="22" t="str">
        <f ca="1">IF(A551="","",TODAY())</f>
        <v/>
      </c>
    </row>
    <row r="552" customHeight="1" spans="1:30">
      <c r="A552" s="11"/>
      <c r="B552" s="21">
        <v>2026</v>
      </c>
      <c r="C552" s="27" t="s">
        <v>2311</v>
      </c>
      <c r="D552" s="17" t="s">
        <v>3</v>
      </c>
      <c r="E552" s="18" t="s">
        <v>2298</v>
      </c>
      <c r="F552" s="18" t="s">
        <v>2299</v>
      </c>
      <c r="G552" s="17" t="s">
        <v>2300</v>
      </c>
      <c r="H552" s="11" t="s">
        <v>3</v>
      </c>
      <c r="I552" s="11" t="s">
        <v>68</v>
      </c>
      <c r="J552" s="11" t="s">
        <v>69</v>
      </c>
      <c r="K552" s="11" t="str">
        <f>IF(J552="","",IF(OR(J552="金奖",J552="特等奖"),"顶级成果",IF(OR(J552="银奖",J552="一等奖",J552="创业之星"),"高等级成果",IF(OR(J552="铜奖",J552="二等奖"),"中等级成果",IF(OR(J552="三等奖",J552="优秀结项",J552="合格结项"),"一般成果",IF(OR(J552="国家级立项",J552="省级立项",J552="校级立项"),"立项成果","参与成果"))))))</f>
        <v>一般成果</v>
      </c>
      <c r="L552" s="11" t="str">
        <f>IF(J552="","",IF(OR(J552="金奖",J552="银奖",J552="铜奖"),"金银铜体系",IF(OR(J552="特等奖",J552="一等奖",J552="二等奖",J552="三等奖"),"特一二三体系",IF(OR(J552="国家级立项",J552="省级立项",J552="校级立项"),"立项体系",IF(J552="创业之星","荣誉称号体系","其他")))))</f>
        <v>特一二三体系</v>
      </c>
      <c r="M552" s="11" t="str">
        <f>IF(J552="","",IF(OR(J552="入围奖",J552="优秀奖"),"是","是"))</f>
        <v>是</v>
      </c>
      <c r="N552" s="17"/>
      <c r="O552" s="11"/>
      <c r="P552" s="27" t="s">
        <v>2312</v>
      </c>
      <c r="Q552" s="28" t="s">
        <v>2313</v>
      </c>
      <c r="R552" s="11"/>
      <c r="S552" s="11"/>
      <c r="T552" s="11"/>
      <c r="U552" s="11"/>
      <c r="V552" s="11"/>
      <c r="W552" s="11"/>
      <c r="X552" s="11"/>
      <c r="Y552" s="11"/>
      <c r="Z552" s="11"/>
      <c r="AA552" s="11"/>
      <c r="AB552" s="11"/>
      <c r="AC552" s="11"/>
      <c r="AD552" s="22" t="str">
        <f ca="1">IF(A552="","",TODAY())</f>
        <v/>
      </c>
    </row>
    <row r="553" customHeight="1" spans="1:30">
      <c r="A553" s="11" t="s">
        <v>2314</v>
      </c>
      <c r="B553" s="21">
        <v>2026</v>
      </c>
      <c r="C553" s="17" t="s">
        <v>2315</v>
      </c>
      <c r="D553" s="17" t="s">
        <v>5</v>
      </c>
      <c r="E553" s="18" t="s">
        <v>109</v>
      </c>
      <c r="F553" s="18" t="s">
        <v>2316</v>
      </c>
      <c r="G553" s="23">
        <v>2026</v>
      </c>
      <c r="H553" s="11" t="s">
        <v>5</v>
      </c>
      <c r="I553" s="11" t="s">
        <v>129</v>
      </c>
      <c r="J553" s="11" t="s">
        <v>130</v>
      </c>
      <c r="K553" s="11" t="str">
        <f>IF(J553="","",IF(OR(J553="金奖",J553="特等奖"),"顶级成果",IF(OR(J553="银奖",J553="一等奖",J553="创业之星"),"高等级成果",IF(OR(J553="铜奖",J553="二等奖"),"中等级成果",IF(OR(J553="三等奖",J553="优秀结项",J553="合格结项"),"一般成果",IF(OR(J553="国家级立项",J553="省级立项",J553="校级立项"),"立项成果","参与成果"))))))</f>
        <v>立项成果</v>
      </c>
      <c r="L553" s="11" t="str">
        <f>IF(J553="","",IF(OR(J553="金奖",J553="银奖",J553="铜奖"),"金银铜体系",IF(OR(J553="特等奖",J553="一等奖",J553="二等奖",J553="三等奖"),"特一二三体系",IF(OR(J553="国家级立项",J553="省级立项",J553="校级立项"),"立项体系",IF(J553="创业之星","荣誉称号体系","其他")))))</f>
        <v>立项体系</v>
      </c>
      <c r="M553" s="11" t="str">
        <f>IF(J553="","",IF(OR(J553="入围奖",J553="优秀奖"),"是","是"))</f>
        <v>是</v>
      </c>
      <c r="N553" s="11" t="s">
        <v>1839</v>
      </c>
      <c r="O553" s="11" t="s">
        <v>2317</v>
      </c>
      <c r="P553" s="11" t="s">
        <v>2318</v>
      </c>
      <c r="Q553" s="11" t="s">
        <v>76</v>
      </c>
      <c r="R553" s="11"/>
      <c r="S553" s="11"/>
      <c r="T553" s="11"/>
      <c r="U553" s="11" t="s">
        <v>80</v>
      </c>
      <c r="V553" s="11"/>
      <c r="W553" s="11"/>
      <c r="X553" s="11"/>
      <c r="Y553" s="11"/>
      <c r="Z553" s="11" t="s">
        <v>2319</v>
      </c>
      <c r="AA553" s="11"/>
      <c r="AB553" s="11"/>
      <c r="AC553" s="11"/>
      <c r="AD553" s="22">
        <f ca="1">IF(A553="","",TODAY())</f>
        <v>46211</v>
      </c>
    </row>
    <row r="554" customHeight="1" spans="1:30">
      <c r="A554" s="11" t="s">
        <v>2320</v>
      </c>
      <c r="B554" s="21">
        <v>2026</v>
      </c>
      <c r="C554" s="17" t="s">
        <v>2321</v>
      </c>
      <c r="D554" s="17" t="s">
        <v>5</v>
      </c>
      <c r="E554" s="18" t="s">
        <v>109</v>
      </c>
      <c r="F554" s="18" t="s">
        <v>2316</v>
      </c>
      <c r="G554" s="23">
        <v>2026</v>
      </c>
      <c r="H554" s="11" t="s">
        <v>5</v>
      </c>
      <c r="I554" s="11" t="s">
        <v>129</v>
      </c>
      <c r="J554" s="11" t="s">
        <v>130</v>
      </c>
      <c r="K554" s="11" t="str">
        <f>IF(J554="","",IF(OR(J554="金奖",J554="特等奖"),"顶级成果",IF(OR(J554="银奖",J554="一等奖",J554="创业之星"),"高等级成果",IF(OR(J554="铜奖",J554="二等奖"),"中等级成果",IF(OR(J554="三等奖",J554="优秀结项",J554="合格结项"),"一般成果",IF(OR(J554="国家级立项",J554="省级立项",J554="校级立项"),"立项成果","参与成果"))))))</f>
        <v>立项成果</v>
      </c>
      <c r="L554" s="11" t="str">
        <f>IF(J554="","",IF(OR(J554="金奖",J554="银奖",J554="铜奖"),"金银铜体系",IF(OR(J554="特等奖",J554="一等奖",J554="二等奖",J554="三等奖"),"特一二三体系",IF(OR(J554="国家级立项",J554="省级立项",J554="校级立项"),"立项体系",IF(J554="创业之星","荣誉称号体系","其他")))))</f>
        <v>立项体系</v>
      </c>
      <c r="M554" s="11" t="str">
        <f>IF(J554="","",IF(OR(J554="入围奖",J554="优秀奖"),"是","是"))</f>
        <v>是</v>
      </c>
      <c r="N554" s="11" t="s">
        <v>2226</v>
      </c>
      <c r="O554" s="11" t="s">
        <v>2322</v>
      </c>
      <c r="P554" s="11" t="s">
        <v>2323</v>
      </c>
      <c r="Q554" s="11" t="s">
        <v>2324</v>
      </c>
      <c r="R554" s="11"/>
      <c r="S554" s="11"/>
      <c r="T554" s="11"/>
      <c r="U554" s="17" t="s">
        <v>80</v>
      </c>
      <c r="V554" s="11"/>
      <c r="W554" s="11"/>
      <c r="X554" s="11"/>
      <c r="Y554" s="11"/>
      <c r="Z554" s="11" t="s">
        <v>2319</v>
      </c>
      <c r="AA554" s="11"/>
      <c r="AB554" s="11"/>
      <c r="AC554" s="11"/>
      <c r="AD554" s="22">
        <f ca="1">IF(A554="","",TODAY())</f>
        <v>46211</v>
      </c>
    </row>
    <row r="555" customHeight="1" spans="1:30">
      <c r="A555" s="11" t="s">
        <v>2325</v>
      </c>
      <c r="B555" s="21">
        <v>2026</v>
      </c>
      <c r="C555" s="17" t="s">
        <v>2326</v>
      </c>
      <c r="D555" s="17" t="s">
        <v>5</v>
      </c>
      <c r="E555" s="18" t="s">
        <v>109</v>
      </c>
      <c r="F555" s="18" t="s">
        <v>2316</v>
      </c>
      <c r="G555" s="23">
        <v>2026</v>
      </c>
      <c r="H555" s="11" t="s">
        <v>5</v>
      </c>
      <c r="I555" s="11" t="s">
        <v>129</v>
      </c>
      <c r="J555" s="11" t="s">
        <v>130</v>
      </c>
      <c r="K555" s="11" t="str">
        <f>IF(J555="","",IF(OR(J555="金奖",J555="特等奖"),"顶级成果",IF(OR(J555="银奖",J555="一等奖",J555="创业之星"),"高等级成果",IF(OR(J555="铜奖",J555="二等奖"),"中等级成果",IF(OR(J555="三等奖",J555="优秀结项",J555="合格结项"),"一般成果",IF(OR(J555="国家级立项",J555="省级立项",J555="校级立项"),"立项成果","参与成果"))))))</f>
        <v>立项成果</v>
      </c>
      <c r="L555" s="11" t="str">
        <f>IF(J555="","",IF(OR(J555="金奖",J555="银奖",J555="铜奖"),"金银铜体系",IF(OR(J555="特等奖",J555="一等奖",J555="二等奖",J555="三等奖"),"特一二三体系",IF(OR(J555="国家级立项",J555="省级立项",J555="校级立项"),"立项体系",IF(J555="创业之星","荣誉称号体系","其他")))))</f>
        <v>立项体系</v>
      </c>
      <c r="M555" s="11" t="str">
        <f>IF(J555="","",IF(OR(J555="入围奖",J555="优秀奖"),"是","是"))</f>
        <v>是</v>
      </c>
      <c r="N555" s="11" t="s">
        <v>1625</v>
      </c>
      <c r="O555" s="11" t="s">
        <v>2327</v>
      </c>
      <c r="P555" s="11" t="s">
        <v>2328</v>
      </c>
      <c r="Q555" s="11" t="s">
        <v>2329</v>
      </c>
      <c r="R555" s="11"/>
      <c r="S555" s="11"/>
      <c r="T555" s="11"/>
      <c r="U555" s="17" t="s">
        <v>2330</v>
      </c>
      <c r="V555" s="11"/>
      <c r="W555" s="11"/>
      <c r="X555" s="11"/>
      <c r="Y555" s="11"/>
      <c r="Z555" s="11" t="s">
        <v>2319</v>
      </c>
      <c r="AA555" s="11"/>
      <c r="AB555" s="11"/>
      <c r="AC555" s="11"/>
      <c r="AD555" s="22">
        <f ca="1">IF(A555="","",TODAY())</f>
        <v>46211</v>
      </c>
    </row>
    <row r="556" customHeight="1" spans="1:30">
      <c r="A556" s="11" t="s">
        <v>2331</v>
      </c>
      <c r="B556" s="21">
        <v>2026</v>
      </c>
      <c r="C556" s="17" t="s">
        <v>2332</v>
      </c>
      <c r="D556" s="17" t="s">
        <v>5</v>
      </c>
      <c r="E556" s="18" t="s">
        <v>109</v>
      </c>
      <c r="F556" s="18" t="s">
        <v>2316</v>
      </c>
      <c r="G556" s="23">
        <v>2026</v>
      </c>
      <c r="H556" s="11" t="s">
        <v>5</v>
      </c>
      <c r="I556" s="11" t="s">
        <v>129</v>
      </c>
      <c r="J556" s="11" t="s">
        <v>130</v>
      </c>
      <c r="K556" s="11" t="str">
        <f>IF(J556="","",IF(OR(J556="金奖",J556="特等奖"),"顶级成果",IF(OR(J556="银奖",J556="一等奖",J556="创业之星"),"高等级成果",IF(OR(J556="铜奖",J556="二等奖"),"中等级成果",IF(OR(J556="三等奖",J556="优秀结项",J556="合格结项"),"一般成果",IF(OR(J556="国家级立项",J556="省级立项",J556="校级立项"),"立项成果","参与成果"))))))</f>
        <v>立项成果</v>
      </c>
      <c r="L556" s="11" t="str">
        <f>IF(J556="","",IF(OR(J556="金奖",J556="银奖",J556="铜奖"),"金银铜体系",IF(OR(J556="特等奖",J556="一等奖",J556="二等奖",J556="三等奖"),"特一二三体系",IF(OR(J556="国家级立项",J556="省级立项",J556="校级立项"),"立项体系",IF(J556="创业之星","荣誉称号体系","其他")))))</f>
        <v>立项体系</v>
      </c>
      <c r="M556" s="11" t="str">
        <f>IF(J556="","",IF(OR(J556="入围奖",J556="优秀奖"),"是","是"))</f>
        <v>是</v>
      </c>
      <c r="N556" s="11" t="s">
        <v>2138</v>
      </c>
      <c r="O556" s="11" t="s">
        <v>2333</v>
      </c>
      <c r="P556" s="11" t="s">
        <v>2334</v>
      </c>
      <c r="Q556" s="11" t="s">
        <v>2335</v>
      </c>
      <c r="R556" s="11"/>
      <c r="S556" s="11"/>
      <c r="T556" s="11"/>
      <c r="U556" s="17" t="s">
        <v>2330</v>
      </c>
      <c r="V556" s="11"/>
      <c r="W556" s="11"/>
      <c r="X556" s="11"/>
      <c r="Y556" s="11"/>
      <c r="Z556" s="11" t="s">
        <v>2319</v>
      </c>
      <c r="AA556" s="11"/>
      <c r="AB556" s="11"/>
      <c r="AC556" s="11"/>
      <c r="AD556" s="22">
        <f ca="1">IF(A556="","",TODAY())</f>
        <v>46211</v>
      </c>
    </row>
    <row r="557" customHeight="1" spans="1:30">
      <c r="A557" s="11" t="s">
        <v>2336</v>
      </c>
      <c r="B557" s="21">
        <v>2026</v>
      </c>
      <c r="C557" s="17" t="s">
        <v>2337</v>
      </c>
      <c r="D557" s="17" t="s">
        <v>5</v>
      </c>
      <c r="E557" s="18" t="s">
        <v>109</v>
      </c>
      <c r="F557" s="18" t="s">
        <v>2316</v>
      </c>
      <c r="G557" s="23">
        <v>2026</v>
      </c>
      <c r="H557" s="11" t="s">
        <v>5</v>
      </c>
      <c r="I557" s="11" t="s">
        <v>129</v>
      </c>
      <c r="J557" s="11" t="s">
        <v>130</v>
      </c>
      <c r="K557" s="11" t="str">
        <f>IF(J557="","",IF(OR(J557="金奖",J557="特等奖"),"顶级成果",IF(OR(J557="银奖",J557="一等奖",J557="创业之星"),"高等级成果",IF(OR(J557="铜奖",J557="二等奖"),"中等级成果",IF(OR(J557="三等奖",J557="优秀结项",J557="合格结项"),"一般成果",IF(OR(J557="国家级立项",J557="省级立项",J557="校级立项"),"立项成果","参与成果"))))))</f>
        <v>立项成果</v>
      </c>
      <c r="L557" s="11" t="str">
        <f>IF(J557="","",IF(OR(J557="金奖",J557="银奖",J557="铜奖"),"金银铜体系",IF(OR(J557="特等奖",J557="一等奖",J557="二等奖",J557="三等奖"),"特一二三体系",IF(OR(J557="国家级立项",J557="省级立项",J557="校级立项"),"立项体系",IF(J557="创业之星","荣誉称号体系","其他")))))</f>
        <v>立项体系</v>
      </c>
      <c r="M557" s="11" t="str">
        <f>IF(J557="","",IF(OR(J557="入围奖",J557="优秀奖"),"是","是"))</f>
        <v>是</v>
      </c>
      <c r="N557" s="11" t="s">
        <v>2182</v>
      </c>
      <c r="O557" s="11" t="s">
        <v>2338</v>
      </c>
      <c r="P557" s="11" t="s">
        <v>2339</v>
      </c>
      <c r="Q557" s="11" t="s">
        <v>2340</v>
      </c>
      <c r="R557" s="11"/>
      <c r="S557" s="11"/>
      <c r="T557" s="11"/>
      <c r="U557" s="17" t="s">
        <v>2330</v>
      </c>
      <c r="V557" s="11"/>
      <c r="W557" s="11"/>
      <c r="X557" s="11"/>
      <c r="Y557" s="11"/>
      <c r="Z557" s="11" t="s">
        <v>2319</v>
      </c>
      <c r="AA557" s="11"/>
      <c r="AB557" s="11"/>
      <c r="AC557" s="11"/>
      <c r="AD557" s="22">
        <f ca="1">IF(A557="","",TODAY())</f>
        <v>46211</v>
      </c>
    </row>
    <row r="558" customHeight="1" spans="1:30">
      <c r="A558" s="11" t="s">
        <v>2341</v>
      </c>
      <c r="B558" s="21">
        <v>2026</v>
      </c>
      <c r="C558" s="17" t="s">
        <v>2342</v>
      </c>
      <c r="D558" s="17" t="s">
        <v>5</v>
      </c>
      <c r="E558" s="18" t="s">
        <v>109</v>
      </c>
      <c r="F558" s="18" t="s">
        <v>2316</v>
      </c>
      <c r="G558" s="23">
        <v>2026</v>
      </c>
      <c r="H558" s="11" t="s">
        <v>5</v>
      </c>
      <c r="I558" s="11" t="s">
        <v>129</v>
      </c>
      <c r="J558" s="11" t="s">
        <v>130</v>
      </c>
      <c r="K558" s="11" t="str">
        <f>IF(J558="","",IF(OR(J558="金奖",J558="特等奖"),"顶级成果",IF(OR(J558="银奖",J558="一等奖",J558="创业之星"),"高等级成果",IF(OR(J558="铜奖",J558="二等奖"),"中等级成果",IF(OR(J558="三等奖",J558="优秀结项",J558="合格结项"),"一般成果",IF(OR(J558="国家级立项",J558="省级立项",J558="校级立项"),"立项成果","参与成果"))))))</f>
        <v>立项成果</v>
      </c>
      <c r="L558" s="11" t="str">
        <f>IF(J558="","",IF(OR(J558="金奖",J558="银奖",J558="铜奖"),"金银铜体系",IF(OR(J558="特等奖",J558="一等奖",J558="二等奖",J558="三等奖"),"特一二三体系",IF(OR(J558="国家级立项",J558="省级立项",J558="校级立项"),"立项体系",IF(J558="创业之星","荣誉称号体系","其他")))))</f>
        <v>立项体系</v>
      </c>
      <c r="M558" s="11" t="str">
        <f>IF(J558="","",IF(OR(J558="入围奖",J558="优秀奖"),"是","是"))</f>
        <v>是</v>
      </c>
      <c r="N558" s="11" t="s">
        <v>2343</v>
      </c>
      <c r="O558" s="11" t="s">
        <v>2344</v>
      </c>
      <c r="P558" s="11" t="s">
        <v>2345</v>
      </c>
      <c r="Q558" s="11" t="s">
        <v>2346</v>
      </c>
      <c r="R558" s="11"/>
      <c r="S558" s="11"/>
      <c r="T558" s="11"/>
      <c r="U558" s="17" t="s">
        <v>2330</v>
      </c>
      <c r="V558" s="11"/>
      <c r="W558" s="11"/>
      <c r="X558" s="11"/>
      <c r="Y558" s="11"/>
      <c r="Z558" s="11" t="s">
        <v>2319</v>
      </c>
      <c r="AA558" s="11"/>
      <c r="AB558" s="11"/>
      <c r="AC558" s="11"/>
      <c r="AD558" s="22">
        <f ca="1">IF(A558="","",TODAY())</f>
        <v>46211</v>
      </c>
    </row>
    <row r="559" customHeight="1" spans="1:30">
      <c r="A559" s="11" t="s">
        <v>2347</v>
      </c>
      <c r="B559" s="21">
        <v>2026</v>
      </c>
      <c r="C559" s="17" t="s">
        <v>2348</v>
      </c>
      <c r="D559" s="17" t="s">
        <v>5</v>
      </c>
      <c r="E559" s="18" t="s">
        <v>109</v>
      </c>
      <c r="F559" s="18" t="s">
        <v>2316</v>
      </c>
      <c r="G559" s="23">
        <v>2026</v>
      </c>
      <c r="H559" s="11" t="s">
        <v>5</v>
      </c>
      <c r="I559" s="11" t="s">
        <v>129</v>
      </c>
      <c r="J559" s="11" t="s">
        <v>130</v>
      </c>
      <c r="K559" s="11" t="str">
        <f>IF(J559="","",IF(OR(J559="金奖",J559="特等奖"),"顶级成果",IF(OR(J559="银奖",J559="一等奖",J559="创业之星"),"高等级成果",IF(OR(J559="铜奖",J559="二等奖"),"中等级成果",IF(OR(J559="三等奖",J559="优秀结项",J559="合格结项"),"一般成果",IF(OR(J559="国家级立项",J559="省级立项",J559="校级立项"),"立项成果","参与成果"))))))</f>
        <v>立项成果</v>
      </c>
      <c r="L559" s="11" t="str">
        <f>IF(J559="","",IF(OR(J559="金奖",J559="银奖",J559="铜奖"),"金银铜体系",IF(OR(J559="特等奖",J559="一等奖",J559="二等奖",J559="三等奖"),"特一二三体系",IF(OR(J559="国家级立项",J559="省级立项",J559="校级立项"),"立项体系",IF(J559="创业之星","荣誉称号体系","其他")))))</f>
        <v>立项体系</v>
      </c>
      <c r="M559" s="11" t="str">
        <f>IF(J559="","",IF(OR(J559="入围奖",J559="优秀奖"),"是","是"))</f>
        <v>是</v>
      </c>
      <c r="N559" s="11" t="s">
        <v>1735</v>
      </c>
      <c r="O559" s="11" t="s">
        <v>2349</v>
      </c>
      <c r="P559" s="11" t="s">
        <v>2350</v>
      </c>
      <c r="Q559" s="11" t="s">
        <v>2351</v>
      </c>
      <c r="R559" s="11"/>
      <c r="S559" s="11"/>
      <c r="T559" s="11"/>
      <c r="U559" s="17" t="s">
        <v>80</v>
      </c>
      <c r="V559" s="11"/>
      <c r="W559" s="11"/>
      <c r="X559" s="11"/>
      <c r="Y559" s="11"/>
      <c r="Z559" s="11" t="s">
        <v>2319</v>
      </c>
      <c r="AA559" s="11"/>
      <c r="AB559" s="11"/>
      <c r="AC559" s="11"/>
      <c r="AD559" s="22">
        <f ca="1">IF(A559="","",TODAY())</f>
        <v>46211</v>
      </c>
    </row>
    <row r="560" customHeight="1" spans="1:30">
      <c r="A560" s="11" t="s">
        <v>2352</v>
      </c>
      <c r="B560" s="21">
        <v>2026</v>
      </c>
      <c r="C560" s="17" t="s">
        <v>2353</v>
      </c>
      <c r="D560" s="17" t="s">
        <v>5</v>
      </c>
      <c r="E560" s="18" t="s">
        <v>109</v>
      </c>
      <c r="F560" s="18" t="s">
        <v>2316</v>
      </c>
      <c r="G560" s="23">
        <v>2026</v>
      </c>
      <c r="H560" s="11" t="s">
        <v>5</v>
      </c>
      <c r="I560" s="11" t="s">
        <v>129</v>
      </c>
      <c r="J560" s="11" t="s">
        <v>130</v>
      </c>
      <c r="K560" s="11" t="str">
        <f>IF(J560="","",IF(OR(J560="金奖",J560="特等奖"),"顶级成果",IF(OR(J560="银奖",J560="一等奖",J560="创业之星"),"高等级成果",IF(OR(J560="铜奖",J560="二等奖"),"中等级成果",IF(OR(J560="三等奖",J560="优秀结项",J560="合格结项"),"一般成果",IF(OR(J560="国家级立项",J560="省级立项",J560="校级立项"),"立项成果","参与成果"))))))</f>
        <v>立项成果</v>
      </c>
      <c r="L560" s="11" t="str">
        <f>IF(J560="","",IF(OR(J560="金奖",J560="银奖",J560="铜奖"),"金银铜体系",IF(OR(J560="特等奖",J560="一等奖",J560="二等奖",J560="三等奖"),"特一二三体系",IF(OR(J560="国家级立项",J560="省级立项",J560="校级立项"),"立项体系",IF(J560="创业之星","荣誉称号体系","其他")))))</f>
        <v>立项体系</v>
      </c>
      <c r="M560" s="11" t="str">
        <f>IF(J560="","",IF(OR(J560="入围奖",J560="优秀奖"),"是","是"))</f>
        <v>是</v>
      </c>
      <c r="N560" s="11" t="s">
        <v>1641</v>
      </c>
      <c r="O560" s="11" t="s">
        <v>2354</v>
      </c>
      <c r="P560" s="11" t="s">
        <v>2355</v>
      </c>
      <c r="Q560" s="11" t="s">
        <v>2356</v>
      </c>
      <c r="R560" s="11"/>
      <c r="S560" s="11"/>
      <c r="T560" s="11"/>
      <c r="U560" s="17" t="s">
        <v>2330</v>
      </c>
      <c r="V560" s="11"/>
      <c r="W560" s="11"/>
      <c r="X560" s="11"/>
      <c r="Y560" s="11"/>
      <c r="Z560" s="11" t="s">
        <v>2319</v>
      </c>
      <c r="AA560" s="11"/>
      <c r="AB560" s="11"/>
      <c r="AC560" s="11"/>
      <c r="AD560" s="22">
        <f ca="1">IF(A560="","",TODAY())</f>
        <v>46211</v>
      </c>
    </row>
    <row r="561" customHeight="1" spans="1:30">
      <c r="A561" s="11" t="s">
        <v>2357</v>
      </c>
      <c r="B561" s="21">
        <v>2026</v>
      </c>
      <c r="C561" s="17" t="s">
        <v>2358</v>
      </c>
      <c r="D561" s="17" t="s">
        <v>5</v>
      </c>
      <c r="E561" s="18" t="s">
        <v>109</v>
      </c>
      <c r="F561" s="18" t="s">
        <v>2316</v>
      </c>
      <c r="G561" s="23">
        <v>2026</v>
      </c>
      <c r="H561" s="11" t="s">
        <v>5</v>
      </c>
      <c r="I561" s="11" t="s">
        <v>129</v>
      </c>
      <c r="J561" s="11" t="s">
        <v>130</v>
      </c>
      <c r="K561" s="11" t="str">
        <f>IF(J561="","",IF(OR(J561="金奖",J561="特等奖"),"顶级成果",IF(OR(J561="银奖",J561="一等奖",J561="创业之星"),"高等级成果",IF(OR(J561="铜奖",J561="二等奖"),"中等级成果",IF(OR(J561="三等奖",J561="优秀结项",J561="合格结项"),"一般成果",IF(OR(J561="国家级立项",J561="省级立项",J561="校级立项"),"立项成果","参与成果"))))))</f>
        <v>立项成果</v>
      </c>
      <c r="L561" s="11" t="str">
        <f>IF(J561="","",IF(OR(J561="金奖",J561="银奖",J561="铜奖"),"金银铜体系",IF(OR(J561="特等奖",J561="一等奖",J561="二等奖",J561="三等奖"),"特一二三体系",IF(OR(J561="国家级立项",J561="省级立项",J561="校级立项"),"立项体系",IF(J561="创业之星","荣誉称号体系","其他")))))</f>
        <v>立项体系</v>
      </c>
      <c r="M561" s="11" t="str">
        <f>IF(J561="","",IF(OR(J561="入围奖",J561="优秀奖"),"是","是"))</f>
        <v>是</v>
      </c>
      <c r="N561" s="11" t="s">
        <v>2359</v>
      </c>
      <c r="O561" s="11" t="s">
        <v>2360</v>
      </c>
      <c r="P561" s="11" t="s">
        <v>2361</v>
      </c>
      <c r="Q561" s="11" t="s">
        <v>2362</v>
      </c>
      <c r="R561" s="11"/>
      <c r="S561" s="11"/>
      <c r="T561" s="11"/>
      <c r="U561" s="17" t="s">
        <v>80</v>
      </c>
      <c r="V561" s="11"/>
      <c r="W561" s="11"/>
      <c r="X561" s="11"/>
      <c r="Y561" s="11"/>
      <c r="Z561" s="11" t="s">
        <v>2319</v>
      </c>
      <c r="AA561" s="11"/>
      <c r="AB561" s="11"/>
      <c r="AC561" s="11"/>
      <c r="AD561" s="22">
        <f ca="1">IF(A561="","",TODAY())</f>
        <v>46211</v>
      </c>
    </row>
    <row r="562" customHeight="1" spans="1:30">
      <c r="A562" s="11" t="s">
        <v>2363</v>
      </c>
      <c r="B562" s="21">
        <v>2026</v>
      </c>
      <c r="C562" s="17" t="s">
        <v>2364</v>
      </c>
      <c r="D562" s="17" t="s">
        <v>5</v>
      </c>
      <c r="E562" s="18" t="s">
        <v>109</v>
      </c>
      <c r="F562" s="18" t="s">
        <v>2316</v>
      </c>
      <c r="G562" s="23">
        <v>2026</v>
      </c>
      <c r="H562" s="11" t="s">
        <v>5</v>
      </c>
      <c r="I562" s="11" t="s">
        <v>129</v>
      </c>
      <c r="J562" s="11" t="s">
        <v>130</v>
      </c>
      <c r="K562" s="11" t="str">
        <f>IF(J562="","",IF(OR(J562="金奖",J562="特等奖"),"顶级成果",IF(OR(J562="银奖",J562="一等奖",J562="创业之星"),"高等级成果",IF(OR(J562="铜奖",J562="二等奖"),"中等级成果",IF(OR(J562="三等奖",J562="优秀结项",J562="合格结项"),"一般成果",IF(OR(J562="国家级立项",J562="省级立项",J562="校级立项"),"立项成果","参与成果"))))))</f>
        <v>立项成果</v>
      </c>
      <c r="L562" s="11" t="str">
        <f>IF(J562="","",IF(OR(J562="金奖",J562="银奖",J562="铜奖"),"金银铜体系",IF(OR(J562="特等奖",J562="一等奖",J562="二等奖",J562="三等奖"),"特一二三体系",IF(OR(J562="国家级立项",J562="省级立项",J562="校级立项"),"立项体系",IF(J562="创业之星","荣誉称号体系","其他")))))</f>
        <v>立项体系</v>
      </c>
      <c r="M562" s="11" t="str">
        <f>IF(J562="","",IF(OR(J562="入围奖",J562="优秀奖"),"是","是"))</f>
        <v>是</v>
      </c>
      <c r="N562" s="11" t="s">
        <v>2365</v>
      </c>
      <c r="O562" s="11" t="s">
        <v>2366</v>
      </c>
      <c r="P562" s="11" t="s">
        <v>2367</v>
      </c>
      <c r="Q562" s="11" t="s">
        <v>2368</v>
      </c>
      <c r="R562" s="11"/>
      <c r="S562" s="11"/>
      <c r="T562" s="11"/>
      <c r="U562" s="17" t="s">
        <v>80</v>
      </c>
      <c r="V562" s="11"/>
      <c r="W562" s="11"/>
      <c r="X562" s="11"/>
      <c r="Y562" s="11"/>
      <c r="Z562" s="11" t="s">
        <v>2319</v>
      </c>
      <c r="AA562" s="11"/>
      <c r="AB562" s="11"/>
      <c r="AC562" s="11"/>
      <c r="AD562" s="22">
        <f ca="1">IF(A562="","",TODAY())</f>
        <v>46211</v>
      </c>
    </row>
    <row r="563" customHeight="1" spans="1:30">
      <c r="A563" s="11" t="s">
        <v>2369</v>
      </c>
      <c r="B563" s="21">
        <v>2026</v>
      </c>
      <c r="C563" s="17" t="s">
        <v>2370</v>
      </c>
      <c r="D563" s="17" t="s">
        <v>5</v>
      </c>
      <c r="E563" s="18" t="s">
        <v>109</v>
      </c>
      <c r="F563" s="18" t="s">
        <v>2316</v>
      </c>
      <c r="G563" s="23">
        <v>2026</v>
      </c>
      <c r="H563" s="11" t="s">
        <v>5</v>
      </c>
      <c r="I563" s="11" t="s">
        <v>129</v>
      </c>
      <c r="J563" s="11" t="s">
        <v>130</v>
      </c>
      <c r="K563" s="11" t="str">
        <f>IF(J563="","",IF(OR(J563="金奖",J563="特等奖"),"顶级成果",IF(OR(J563="银奖",J563="一等奖",J563="创业之星"),"高等级成果",IF(OR(J563="铜奖",J563="二等奖"),"中等级成果",IF(OR(J563="三等奖",J563="优秀结项",J563="合格结项"),"一般成果",IF(OR(J563="国家级立项",J563="省级立项",J563="校级立项"),"立项成果","参与成果"))))))</f>
        <v>立项成果</v>
      </c>
      <c r="L563" s="11" t="str">
        <f>IF(J563="","",IF(OR(J563="金奖",J563="银奖",J563="铜奖"),"金银铜体系",IF(OR(J563="特等奖",J563="一等奖",J563="二等奖",J563="三等奖"),"特一二三体系",IF(OR(J563="国家级立项",J563="省级立项",J563="校级立项"),"立项体系",IF(J563="创业之星","荣誉称号体系","其他")))))</f>
        <v>立项体系</v>
      </c>
      <c r="M563" s="11" t="str">
        <f>IF(J563="","",IF(OR(J563="入围奖",J563="优秀奖"),"是","是"))</f>
        <v>是</v>
      </c>
      <c r="N563" s="11" t="s">
        <v>2142</v>
      </c>
      <c r="O563" s="11" t="s">
        <v>2371</v>
      </c>
      <c r="P563" s="11" t="s">
        <v>2372</v>
      </c>
      <c r="Q563" s="11" t="s">
        <v>1155</v>
      </c>
      <c r="R563" s="11"/>
      <c r="S563" s="11"/>
      <c r="T563" s="11"/>
      <c r="U563" s="17" t="s">
        <v>80</v>
      </c>
      <c r="V563" s="11"/>
      <c r="W563" s="11"/>
      <c r="X563" s="11"/>
      <c r="Y563" s="11"/>
      <c r="Z563" s="11" t="s">
        <v>2319</v>
      </c>
      <c r="AA563" s="11"/>
      <c r="AB563" s="11"/>
      <c r="AC563" s="11"/>
      <c r="AD563" s="22">
        <f ca="1">IF(A563="","",TODAY())</f>
        <v>46211</v>
      </c>
    </row>
    <row r="564" customHeight="1" spans="1:30">
      <c r="A564" s="11" t="s">
        <v>2373</v>
      </c>
      <c r="B564" s="21">
        <v>2026</v>
      </c>
      <c r="C564" s="17" t="s">
        <v>2374</v>
      </c>
      <c r="D564" s="17" t="s">
        <v>5</v>
      </c>
      <c r="E564" s="18" t="s">
        <v>109</v>
      </c>
      <c r="F564" s="18" t="s">
        <v>2316</v>
      </c>
      <c r="G564" s="23">
        <v>2026</v>
      </c>
      <c r="H564" s="11" t="s">
        <v>5</v>
      </c>
      <c r="I564" s="11" t="s">
        <v>129</v>
      </c>
      <c r="J564" s="11" t="s">
        <v>130</v>
      </c>
      <c r="K564" s="11" t="str">
        <f>IF(J564="","",IF(OR(J564="金奖",J564="特等奖"),"顶级成果",IF(OR(J564="银奖",J564="一等奖",J564="创业之星"),"高等级成果",IF(OR(J564="铜奖",J564="二等奖"),"中等级成果",IF(OR(J564="三等奖",J564="优秀结项",J564="合格结项"),"一般成果",IF(OR(J564="国家级立项",J564="省级立项",J564="校级立项"),"立项成果","参与成果"))))))</f>
        <v>立项成果</v>
      </c>
      <c r="L564" s="11" t="str">
        <f>IF(J564="","",IF(OR(J564="金奖",J564="银奖",J564="铜奖"),"金银铜体系",IF(OR(J564="特等奖",J564="一等奖",J564="二等奖",J564="三等奖"),"特一二三体系",IF(OR(J564="国家级立项",J564="省级立项",J564="校级立项"),"立项体系",IF(J564="创业之星","荣誉称号体系","其他")))))</f>
        <v>立项体系</v>
      </c>
      <c r="M564" s="11" t="str">
        <f>IF(J564="","",IF(OR(J564="入围奖",J564="优秀奖"),"是","是"))</f>
        <v>是</v>
      </c>
      <c r="N564" s="11" t="s">
        <v>2375</v>
      </c>
      <c r="O564" s="11" t="s">
        <v>2376</v>
      </c>
      <c r="P564" s="11" t="s">
        <v>2377</v>
      </c>
      <c r="Q564" s="11" t="s">
        <v>2378</v>
      </c>
      <c r="R564" s="11"/>
      <c r="S564" s="11"/>
      <c r="T564" s="11"/>
      <c r="U564" s="17" t="s">
        <v>80</v>
      </c>
      <c r="V564" s="11"/>
      <c r="W564" s="11"/>
      <c r="X564" s="11"/>
      <c r="Y564" s="11"/>
      <c r="Z564" s="11" t="s">
        <v>2319</v>
      </c>
      <c r="AA564" s="11"/>
      <c r="AB564" s="11"/>
      <c r="AC564" s="11"/>
      <c r="AD564" s="22">
        <f ca="1">IF(A564="","",TODAY())</f>
        <v>46211</v>
      </c>
    </row>
    <row r="565" customHeight="1" spans="1:30">
      <c r="A565" s="11" t="s">
        <v>2379</v>
      </c>
      <c r="B565" s="21">
        <v>2026</v>
      </c>
      <c r="C565" s="17" t="s">
        <v>2380</v>
      </c>
      <c r="D565" s="17" t="s">
        <v>5</v>
      </c>
      <c r="E565" s="18" t="s">
        <v>109</v>
      </c>
      <c r="F565" s="18" t="s">
        <v>2316</v>
      </c>
      <c r="G565" s="23">
        <v>2026</v>
      </c>
      <c r="H565" s="11" t="s">
        <v>5</v>
      </c>
      <c r="I565" s="11" t="s">
        <v>129</v>
      </c>
      <c r="J565" s="11" t="s">
        <v>130</v>
      </c>
      <c r="K565" s="11" t="s">
        <v>112</v>
      </c>
      <c r="L565" s="11" t="str">
        <f>IF(J565="","",IF(OR(J565="金奖",J565="银奖",J565="铜奖"),"金银铜体系",IF(OR(J565="特等奖",J565="一等奖",J565="二等奖",J565="三等奖"),"特一二三体系",IF(OR(J565="国家级立项",J565="省级立项",J565="校级立项"),"立项体系",IF(J565="创业之星","荣誉称号体系","其他")))))</f>
        <v>立项体系</v>
      </c>
      <c r="M565" s="11" t="str">
        <f>IF(J565="","",IF(OR(J565="入围奖",J565="优秀奖"),"是","是"))</f>
        <v>是</v>
      </c>
      <c r="N565" s="11" t="s">
        <v>2381</v>
      </c>
      <c r="O565" s="11" t="s">
        <v>2382</v>
      </c>
      <c r="P565" s="11" t="s">
        <v>2383</v>
      </c>
      <c r="Q565" s="11" t="s">
        <v>1450</v>
      </c>
      <c r="R565" s="11"/>
      <c r="S565" s="11"/>
      <c r="T565" s="11"/>
      <c r="U565" s="17" t="s">
        <v>80</v>
      </c>
      <c r="V565" s="11"/>
      <c r="W565" s="11"/>
      <c r="X565" s="11"/>
      <c r="Y565" s="11"/>
      <c r="Z565" s="11" t="s">
        <v>2319</v>
      </c>
      <c r="AA565" s="11"/>
      <c r="AB565" s="11"/>
      <c r="AC565" s="11"/>
      <c r="AD565" s="22">
        <f ca="1">IF(A565="","",TODAY())</f>
        <v>46211</v>
      </c>
    </row>
    <row r="566" customHeight="1" spans="1:30">
      <c r="A566" s="11" t="s">
        <v>2384</v>
      </c>
      <c r="B566" s="21">
        <v>2026</v>
      </c>
      <c r="C566" s="17" t="s">
        <v>2385</v>
      </c>
      <c r="D566" s="17" t="s">
        <v>5</v>
      </c>
      <c r="E566" s="18" t="s">
        <v>109</v>
      </c>
      <c r="F566" s="18" t="s">
        <v>2316</v>
      </c>
      <c r="G566" s="23">
        <v>2026</v>
      </c>
      <c r="H566" s="11" t="s">
        <v>5</v>
      </c>
      <c r="I566" s="11" t="s">
        <v>129</v>
      </c>
      <c r="J566" s="11" t="s">
        <v>130</v>
      </c>
      <c r="K566" s="11" t="str">
        <f>IF(J566="","",IF(OR(J566="金奖",J566="特等奖"),"顶级成果",IF(OR(J566="银奖",J566="一等奖",J566="创业之星"),"高等级成果",IF(OR(J566="铜奖",J566="二等奖"),"中等级成果",IF(OR(J566="三等奖",J566="优秀结项",J566="合格结项"),"一般成果",IF(OR(J566="国家级立项",J566="省级立项",J566="校级立项"),"立项成果","参与成果"))))))</f>
        <v>立项成果</v>
      </c>
      <c r="L566" s="11" t="str">
        <f>IF(J566="","",IF(OR(J566="金奖",J566="银奖",J566="铜奖"),"金银铜体系",IF(OR(J566="特等奖",J566="一等奖",J566="二等奖",J566="三等奖"),"特一二三体系",IF(OR(J566="国家级立项",J566="省级立项",J566="校级立项"),"立项体系",IF(J566="创业之星","荣誉称号体系","其他")))))</f>
        <v>立项体系</v>
      </c>
      <c r="M566" s="11" t="str">
        <f>IF(J566="","",IF(OR(J566="入围奖",J566="优秀奖"),"是","是"))</f>
        <v>是</v>
      </c>
      <c r="N566" s="11" t="s">
        <v>2386</v>
      </c>
      <c r="O566" s="11" t="s">
        <v>2387</v>
      </c>
      <c r="P566" s="11" t="s">
        <v>2388</v>
      </c>
      <c r="Q566" s="11" t="s">
        <v>2389</v>
      </c>
      <c r="R566" s="11"/>
      <c r="S566" s="11"/>
      <c r="T566" s="11"/>
      <c r="U566" s="17" t="s">
        <v>2330</v>
      </c>
      <c r="V566" s="11"/>
      <c r="W566" s="11"/>
      <c r="X566" s="11"/>
      <c r="Y566" s="11"/>
      <c r="Z566" s="11" t="s">
        <v>2319</v>
      </c>
      <c r="AA566" s="11"/>
      <c r="AB566" s="11"/>
      <c r="AC566" s="11"/>
      <c r="AD566" s="22">
        <f ca="1">IF(A566="","",TODAY())</f>
        <v>46211</v>
      </c>
    </row>
    <row r="567" customHeight="1" spans="1:30">
      <c r="A567" s="11" t="s">
        <v>2390</v>
      </c>
      <c r="B567" s="21">
        <v>2026</v>
      </c>
      <c r="C567" s="17" t="s">
        <v>2391</v>
      </c>
      <c r="D567" s="17" t="s">
        <v>5</v>
      </c>
      <c r="E567" s="18" t="s">
        <v>109</v>
      </c>
      <c r="F567" s="18" t="s">
        <v>2316</v>
      </c>
      <c r="G567" s="23">
        <v>2026</v>
      </c>
      <c r="H567" s="11" t="s">
        <v>5</v>
      </c>
      <c r="I567" s="11" t="s">
        <v>129</v>
      </c>
      <c r="J567" s="11" t="s">
        <v>130</v>
      </c>
      <c r="K567" s="11" t="str">
        <f>IF(J567="","",IF(OR(J567="金奖",J567="特等奖"),"顶级成果",IF(OR(J567="银奖",J567="一等奖",J567="创业之星"),"高等级成果",IF(OR(J567="铜奖",J567="二等奖"),"中等级成果",IF(OR(J567="三等奖",J567="优秀结项",J567="合格结项"),"一般成果",IF(OR(J567="国家级立项",J567="省级立项",J567="校级立项"),"立项成果","参与成果"))))))</f>
        <v>立项成果</v>
      </c>
      <c r="L567" s="11" t="str">
        <f>IF(J567="","",IF(OR(J567="金奖",J567="银奖",J567="铜奖"),"金银铜体系",IF(OR(J567="特等奖",J567="一等奖",J567="二等奖",J567="三等奖"),"特一二三体系",IF(OR(J567="国家级立项",J567="省级立项",J567="校级立项"),"立项体系",IF(J567="创业之星","荣誉称号体系","其他")))))</f>
        <v>立项体系</v>
      </c>
      <c r="M567" s="11" t="str">
        <f>IF(J567="","",IF(OR(J567="入围奖",J567="优秀奖"),"是","是"))</f>
        <v>是</v>
      </c>
      <c r="N567" s="11" t="s">
        <v>2221</v>
      </c>
      <c r="O567" s="11" t="s">
        <v>2392</v>
      </c>
      <c r="P567" s="11" t="s">
        <v>2393</v>
      </c>
      <c r="Q567" s="11" t="s">
        <v>2394</v>
      </c>
      <c r="R567" s="11"/>
      <c r="S567" s="11"/>
      <c r="T567" s="11"/>
      <c r="U567" s="17" t="s">
        <v>80</v>
      </c>
      <c r="V567" s="11"/>
      <c r="W567" s="11"/>
      <c r="X567" s="11"/>
      <c r="Y567" s="11"/>
      <c r="Z567" s="11" t="s">
        <v>2319</v>
      </c>
      <c r="AA567" s="11"/>
      <c r="AB567" s="11"/>
      <c r="AC567" s="11"/>
      <c r="AD567" s="22">
        <f ca="1">IF(A567="","",TODAY())</f>
        <v>46211</v>
      </c>
    </row>
    <row r="568" customHeight="1" spans="1:30">
      <c r="A568" s="11" t="s">
        <v>2395</v>
      </c>
      <c r="B568" s="21">
        <v>2026</v>
      </c>
      <c r="C568" s="17" t="s">
        <v>2396</v>
      </c>
      <c r="D568" s="17" t="s">
        <v>5</v>
      </c>
      <c r="E568" s="18" t="s">
        <v>109</v>
      </c>
      <c r="F568" s="18" t="s">
        <v>2316</v>
      </c>
      <c r="G568" s="23">
        <v>2026</v>
      </c>
      <c r="H568" s="11" t="s">
        <v>5</v>
      </c>
      <c r="I568" s="11" t="s">
        <v>129</v>
      </c>
      <c r="J568" s="11" t="s">
        <v>130</v>
      </c>
      <c r="K568" s="11" t="str">
        <f>IF(J568="","",IF(OR(J568="金奖",J568="特等奖"),"顶级成果",IF(OR(J568="银奖",J568="一等奖",J568="创业之星"),"高等级成果",IF(OR(J568="铜奖",J568="二等奖"),"中等级成果",IF(OR(J568="三等奖",J568="优秀结项",J568="合格结项"),"一般成果",IF(OR(J568="国家级立项",J568="省级立项",J568="校级立项"),"立项成果","参与成果"))))))</f>
        <v>立项成果</v>
      </c>
      <c r="L568" s="11" t="str">
        <f>IF(J568="","",IF(OR(J568="金奖",J568="银奖",J568="铜奖"),"金银铜体系",IF(OR(J568="特等奖",J568="一等奖",J568="二等奖",J568="三等奖"),"特一二三体系",IF(OR(J568="国家级立项",J568="省级立项",J568="校级立项"),"立项体系",IF(J568="创业之星","荣誉称号体系","其他")))))</f>
        <v>立项体系</v>
      </c>
      <c r="M568" s="11" t="str">
        <f>IF(J568="","",IF(OR(J568="入围奖",J568="优秀奖"),"是","是"))</f>
        <v>是</v>
      </c>
      <c r="N568" s="11" t="s">
        <v>2397</v>
      </c>
      <c r="O568" s="11" t="s">
        <v>2398</v>
      </c>
      <c r="P568" s="11" t="s">
        <v>2399</v>
      </c>
      <c r="Q568" s="11" t="s">
        <v>2400</v>
      </c>
      <c r="R568" s="11"/>
      <c r="S568" s="11"/>
      <c r="T568" s="11"/>
      <c r="U568" s="17" t="s">
        <v>80</v>
      </c>
      <c r="V568" s="11"/>
      <c r="W568" s="11"/>
      <c r="X568" s="11"/>
      <c r="Y568" s="11"/>
      <c r="Z568" s="11" t="s">
        <v>2319</v>
      </c>
      <c r="AA568" s="11"/>
      <c r="AB568" s="11"/>
      <c r="AC568" s="11"/>
      <c r="AD568" s="22">
        <f ca="1">IF(A568="","",TODAY())</f>
        <v>46211</v>
      </c>
    </row>
    <row r="569" customHeight="1" spans="1:30">
      <c r="A569" s="11" t="s">
        <v>2401</v>
      </c>
      <c r="B569" s="21">
        <v>2026</v>
      </c>
      <c r="C569" s="17" t="s">
        <v>2145</v>
      </c>
      <c r="D569" s="17" t="s">
        <v>5</v>
      </c>
      <c r="E569" s="18" t="s">
        <v>109</v>
      </c>
      <c r="F569" s="18" t="s">
        <v>2316</v>
      </c>
      <c r="G569" s="23">
        <v>2026</v>
      </c>
      <c r="H569" s="11" t="s">
        <v>5</v>
      </c>
      <c r="I569" s="11" t="s">
        <v>129</v>
      </c>
      <c r="J569" s="11" t="s">
        <v>130</v>
      </c>
      <c r="K569" s="11" t="str">
        <f>IF(J569="","",IF(OR(J569="金奖",J569="特等奖"),"顶级成果",IF(OR(J569="银奖",J569="一等奖",J569="创业之星"),"高等级成果",IF(OR(J569="铜奖",J569="二等奖"),"中等级成果",IF(OR(J569="三等奖",J569="优秀结项",J569="合格结项"),"一般成果",IF(OR(J569="国家级立项",J569="省级立项",J569="校级立项"),"立项成果","参与成果"))))))</f>
        <v>立项成果</v>
      </c>
      <c r="L569" s="11" t="str">
        <f>IF(J569="","",IF(OR(J569="金奖",J569="银奖",J569="铜奖"),"金银铜体系",IF(OR(J569="特等奖",J569="一等奖",J569="二等奖",J569="三等奖"),"特一二三体系",IF(OR(J569="国家级立项",J569="省级立项",J569="校级立项"),"立项体系",IF(J569="创业之星","荣誉称号体系","其他")))))</f>
        <v>立项体系</v>
      </c>
      <c r="M569" s="11" t="str">
        <f>IF(J569="","",IF(OR(J569="入围奖",J569="优秀奖"),"是","是"))</f>
        <v>是</v>
      </c>
      <c r="N569" s="11" t="s">
        <v>2402</v>
      </c>
      <c r="O569" s="11" t="s">
        <v>2403</v>
      </c>
      <c r="P569" s="11" t="s">
        <v>2404</v>
      </c>
      <c r="Q569" s="11" t="s">
        <v>2405</v>
      </c>
      <c r="R569" s="11"/>
      <c r="S569" s="11"/>
      <c r="T569" s="11"/>
      <c r="U569" s="17" t="s">
        <v>80</v>
      </c>
      <c r="V569" s="11"/>
      <c r="W569" s="11"/>
      <c r="X569" s="11"/>
      <c r="Y569" s="11"/>
      <c r="Z569" s="11" t="s">
        <v>2319</v>
      </c>
      <c r="AA569" s="11"/>
      <c r="AB569" s="11"/>
      <c r="AC569" s="11"/>
      <c r="AD569" s="22">
        <f ca="1">IF(A569="","",TODAY())</f>
        <v>46211</v>
      </c>
    </row>
    <row r="570" customHeight="1" spans="1:30">
      <c r="A570" s="11" t="s">
        <v>2406</v>
      </c>
      <c r="B570" s="21">
        <v>2026</v>
      </c>
      <c r="C570" s="17" t="s">
        <v>2407</v>
      </c>
      <c r="D570" s="17" t="s">
        <v>5</v>
      </c>
      <c r="E570" s="18" t="s">
        <v>109</v>
      </c>
      <c r="F570" s="18" t="s">
        <v>2316</v>
      </c>
      <c r="G570" s="23">
        <v>2026</v>
      </c>
      <c r="H570" s="11" t="s">
        <v>5</v>
      </c>
      <c r="I570" s="11" t="s">
        <v>129</v>
      </c>
      <c r="J570" s="11" t="s">
        <v>130</v>
      </c>
      <c r="K570" s="11" t="str">
        <f>IF(J570="","",IF(OR(J570="金奖",J570="特等奖"),"顶级成果",IF(OR(J570="银奖",J570="一等奖",J570="创业之星"),"高等级成果",IF(OR(J570="铜奖",J570="二等奖"),"中等级成果",IF(OR(J570="三等奖",J570="优秀结项",J570="合格结项"),"一般成果",IF(OR(J570="国家级立项",J570="省级立项",J570="校级立项"),"立项成果","参与成果"))))))</f>
        <v>立项成果</v>
      </c>
      <c r="L570" s="11" t="str">
        <f>IF(J570="","",IF(OR(J570="金奖",J570="银奖",J570="铜奖"),"金银铜体系",IF(OR(J570="特等奖",J570="一等奖",J570="二等奖",J570="三等奖"),"特一二三体系",IF(OR(J570="国家级立项",J570="省级立项",J570="校级立项"),"立项体系",IF(J570="创业之星","荣誉称号体系","其他")))))</f>
        <v>立项体系</v>
      </c>
      <c r="M570" s="11" t="str">
        <f>IF(J570="","",IF(OR(J570="入围奖",J570="优秀奖"),"是","是"))</f>
        <v>是</v>
      </c>
      <c r="N570" s="11" t="s">
        <v>2408</v>
      </c>
      <c r="O570" s="11" t="s">
        <v>2409</v>
      </c>
      <c r="P570" s="11" t="s">
        <v>2410</v>
      </c>
      <c r="Q570" s="11" t="s">
        <v>2411</v>
      </c>
      <c r="R570" s="11"/>
      <c r="S570" s="11"/>
      <c r="T570" s="11"/>
      <c r="U570" s="17" t="s">
        <v>80</v>
      </c>
      <c r="V570" s="11"/>
      <c r="W570" s="11"/>
      <c r="X570" s="11"/>
      <c r="Y570" s="11"/>
      <c r="Z570" s="11" t="s">
        <v>2319</v>
      </c>
      <c r="AA570" s="11"/>
      <c r="AB570" s="11"/>
      <c r="AC570" s="11"/>
      <c r="AD570" s="22">
        <f ca="1">IF(A570="","",TODAY())</f>
        <v>46211</v>
      </c>
    </row>
    <row r="571" customHeight="1" spans="1:30">
      <c r="A571" s="11" t="s">
        <v>2412</v>
      </c>
      <c r="B571" s="21">
        <v>2026</v>
      </c>
      <c r="C571" s="17" t="s">
        <v>2413</v>
      </c>
      <c r="D571" s="17" t="s">
        <v>5</v>
      </c>
      <c r="E571" s="18" t="s">
        <v>109</v>
      </c>
      <c r="F571" s="18" t="s">
        <v>2316</v>
      </c>
      <c r="G571" s="23">
        <v>2026</v>
      </c>
      <c r="H571" s="11" t="s">
        <v>5</v>
      </c>
      <c r="I571" s="11" t="s">
        <v>129</v>
      </c>
      <c r="J571" s="11" t="s">
        <v>130</v>
      </c>
      <c r="K571" s="11" t="str">
        <f>IF(J571="","",IF(OR(J571="金奖",J571="特等奖"),"顶级成果",IF(OR(J571="银奖",J571="一等奖",J571="创业之星"),"高等级成果",IF(OR(J571="铜奖",J571="二等奖"),"中等级成果",IF(OR(J571="三等奖",J571="优秀结项",J571="合格结项"),"一般成果",IF(OR(J571="国家级立项",J571="省级立项",J571="校级立项"),"立项成果","参与成果"))))))</f>
        <v>立项成果</v>
      </c>
      <c r="L571" s="11" t="str">
        <f>IF(J571="","",IF(OR(J571="金奖",J571="银奖",J571="铜奖"),"金银铜体系",IF(OR(J571="特等奖",J571="一等奖",J571="二等奖",J571="三等奖"),"特一二三体系",IF(OR(J571="国家级立项",J571="省级立项",J571="校级立项"),"立项体系",IF(J571="创业之星","荣誉称号体系","其他")))))</f>
        <v>立项体系</v>
      </c>
      <c r="M571" s="11" t="str">
        <f>IF(J571="","",IF(OR(J571="入围奖",J571="优秀奖"),"是","是"))</f>
        <v>是</v>
      </c>
      <c r="N571" s="11" t="s">
        <v>2414</v>
      </c>
      <c r="O571" s="11" t="s">
        <v>2415</v>
      </c>
      <c r="P571" s="11" t="s">
        <v>2416</v>
      </c>
      <c r="Q571" s="11" t="s">
        <v>2417</v>
      </c>
      <c r="R571" s="11"/>
      <c r="S571" s="11"/>
      <c r="T571" s="11"/>
      <c r="U571" s="17" t="s">
        <v>2330</v>
      </c>
      <c r="V571" s="11"/>
      <c r="W571" s="11"/>
      <c r="X571" s="11"/>
      <c r="Y571" s="11"/>
      <c r="Z571" s="11" t="s">
        <v>2319</v>
      </c>
      <c r="AA571" s="11"/>
      <c r="AB571" s="11"/>
      <c r="AC571" s="11"/>
      <c r="AD571" s="22">
        <f ca="1">IF(A571="","",TODAY())</f>
        <v>46211</v>
      </c>
    </row>
    <row r="572" customHeight="1" spans="1:30">
      <c r="A572" s="11" t="s">
        <v>2418</v>
      </c>
      <c r="B572" s="21">
        <v>2026</v>
      </c>
      <c r="C572" s="17" t="s">
        <v>2419</v>
      </c>
      <c r="D572" s="17" t="s">
        <v>5</v>
      </c>
      <c r="E572" s="18" t="s">
        <v>109</v>
      </c>
      <c r="F572" s="18" t="s">
        <v>2316</v>
      </c>
      <c r="G572" s="23">
        <v>2026</v>
      </c>
      <c r="H572" s="11" t="s">
        <v>5</v>
      </c>
      <c r="I572" s="11" t="s">
        <v>129</v>
      </c>
      <c r="J572" s="11" t="s">
        <v>130</v>
      </c>
      <c r="K572" s="11" t="str">
        <f>IF(J572="","",IF(OR(J572="金奖",J572="特等奖"),"顶级成果",IF(OR(J572="银奖",J572="一等奖",J572="创业之星"),"高等级成果",IF(OR(J572="铜奖",J572="二等奖"),"中等级成果",IF(OR(J572="三等奖",J572="优秀结项",J572="合格结项"),"一般成果",IF(OR(J572="国家级立项",J572="省级立项",J572="校级立项"),"立项成果","参与成果"))))))</f>
        <v>立项成果</v>
      </c>
      <c r="L572" s="11" t="str">
        <f>IF(J572="","",IF(OR(J572="金奖",J572="银奖",J572="铜奖"),"金银铜体系",IF(OR(J572="特等奖",J572="一等奖",J572="二等奖",J572="三等奖"),"特一二三体系",IF(OR(J572="国家级立项",J572="省级立项",J572="校级立项"),"立项体系",IF(J572="创业之星","荣誉称号体系","其他")))))</f>
        <v>立项体系</v>
      </c>
      <c r="M572" s="11" t="str">
        <f>IF(J572="","",IF(OR(J572="入围奖",J572="优秀奖"),"是","是"))</f>
        <v>是</v>
      </c>
      <c r="N572" s="11" t="s">
        <v>2420</v>
      </c>
      <c r="O572" s="11" t="s">
        <v>2421</v>
      </c>
      <c r="P572" s="11" t="s">
        <v>2422</v>
      </c>
      <c r="Q572" s="11" t="s">
        <v>2423</v>
      </c>
      <c r="R572" s="11"/>
      <c r="S572" s="11"/>
      <c r="T572" s="11"/>
      <c r="U572" s="17" t="s">
        <v>80</v>
      </c>
      <c r="V572" s="11"/>
      <c r="W572" s="11"/>
      <c r="X572" s="11"/>
      <c r="Y572" s="11"/>
      <c r="Z572" s="11" t="s">
        <v>2319</v>
      </c>
      <c r="AA572" s="11"/>
      <c r="AB572" s="11"/>
      <c r="AC572" s="11"/>
      <c r="AD572" s="22">
        <f ca="1">IF(A572="","",TODAY())</f>
        <v>46211</v>
      </c>
    </row>
    <row r="573" customHeight="1" spans="1:30">
      <c r="A573" s="11" t="s">
        <v>2424</v>
      </c>
      <c r="B573" s="21">
        <v>2026</v>
      </c>
      <c r="C573" s="17" t="s">
        <v>2425</v>
      </c>
      <c r="D573" s="17" t="s">
        <v>5</v>
      </c>
      <c r="E573" s="18" t="s">
        <v>109</v>
      </c>
      <c r="F573" s="18" t="s">
        <v>2316</v>
      </c>
      <c r="G573" s="23">
        <v>2026</v>
      </c>
      <c r="H573" s="11" t="s">
        <v>5</v>
      </c>
      <c r="I573" s="11" t="s">
        <v>129</v>
      </c>
      <c r="J573" s="11" t="s">
        <v>130</v>
      </c>
      <c r="K573" s="11" t="str">
        <f>IF(J573="","",IF(OR(J573="金奖",J573="特等奖"),"顶级成果",IF(OR(J573="银奖",J573="一等奖",J573="创业之星"),"高等级成果",IF(OR(J573="铜奖",J573="二等奖"),"中等级成果",IF(OR(J573="三等奖",J573="优秀结项",J573="合格结项"),"一般成果",IF(OR(J573="国家级立项",J573="省级立项",J573="校级立项"),"立项成果","参与成果"))))))</f>
        <v>立项成果</v>
      </c>
      <c r="L573" s="11" t="str">
        <f>IF(J573="","",IF(OR(J573="金奖",J573="银奖",J573="铜奖"),"金银铜体系",IF(OR(J573="特等奖",J573="一等奖",J573="二等奖",J573="三等奖"),"特一二三体系",IF(OR(J573="国家级立项",J573="省级立项",J573="校级立项"),"立项体系",IF(J573="创业之星","荣誉称号体系","其他")))))</f>
        <v>立项体系</v>
      </c>
      <c r="M573" s="11" t="str">
        <f>IF(J573="","",IF(OR(J573="入围奖",J573="优秀奖"),"是","是"))</f>
        <v>是</v>
      </c>
      <c r="N573" s="11" t="s">
        <v>2426</v>
      </c>
      <c r="O573" s="11" t="s">
        <v>2427</v>
      </c>
      <c r="P573" s="11" t="s">
        <v>2428</v>
      </c>
      <c r="Q573" s="11" t="s">
        <v>1450</v>
      </c>
      <c r="R573" s="11"/>
      <c r="S573" s="11"/>
      <c r="T573" s="11"/>
      <c r="U573" s="17" t="s">
        <v>80</v>
      </c>
      <c r="V573" s="11"/>
      <c r="W573" s="11"/>
      <c r="X573" s="11"/>
      <c r="Y573" s="11"/>
      <c r="Z573" s="11" t="s">
        <v>2319</v>
      </c>
      <c r="AA573" s="11"/>
      <c r="AB573" s="11"/>
      <c r="AC573" s="11"/>
      <c r="AD573" s="22">
        <f ca="1">IF(A573="","",TODAY())</f>
        <v>46211</v>
      </c>
    </row>
    <row r="574" customHeight="1" spans="1:30">
      <c r="A574" s="11" t="s">
        <v>2429</v>
      </c>
      <c r="B574" s="21">
        <v>2026</v>
      </c>
      <c r="C574" s="17" t="s">
        <v>2430</v>
      </c>
      <c r="D574" s="17" t="s">
        <v>5</v>
      </c>
      <c r="E574" s="18" t="s">
        <v>109</v>
      </c>
      <c r="F574" s="18" t="s">
        <v>2316</v>
      </c>
      <c r="G574" s="23">
        <v>2026</v>
      </c>
      <c r="H574" s="11" t="s">
        <v>5</v>
      </c>
      <c r="I574" s="11" t="s">
        <v>129</v>
      </c>
      <c r="J574" s="11" t="s">
        <v>130</v>
      </c>
      <c r="K574" s="11" t="str">
        <f>IF(J574="","",IF(OR(J574="金奖",J574="特等奖"),"顶级成果",IF(OR(J574="银奖",J574="一等奖",J574="创业之星"),"高等级成果",IF(OR(J574="铜奖",J574="二等奖"),"中等级成果",IF(OR(J574="三等奖",J574="优秀结项",J574="合格结项"),"一般成果",IF(OR(J574="国家级立项",J574="省级立项",J574="校级立项"),"立项成果","参与成果"))))))</f>
        <v>立项成果</v>
      </c>
      <c r="L574" s="11" t="str">
        <f>IF(J574="","",IF(OR(J574="金奖",J574="银奖",J574="铜奖"),"金银铜体系",IF(OR(J574="特等奖",J574="一等奖",J574="二等奖",J574="三等奖"),"特一二三体系",IF(OR(J574="国家级立项",J574="省级立项",J574="校级立项"),"立项体系",IF(J574="创业之星","荣誉称号体系","其他")))))</f>
        <v>立项体系</v>
      </c>
      <c r="M574" s="11" t="str">
        <f>IF(J574="","",IF(OR(J574="入围奖",J574="优秀奖"),"是","是"))</f>
        <v>是</v>
      </c>
      <c r="N574" s="11" t="s">
        <v>2431</v>
      </c>
      <c r="O574" s="11" t="s">
        <v>2432</v>
      </c>
      <c r="P574" s="11" t="s">
        <v>2433</v>
      </c>
      <c r="Q574" s="11" t="s">
        <v>1552</v>
      </c>
      <c r="R574" s="11"/>
      <c r="S574" s="11"/>
      <c r="T574" s="11"/>
      <c r="U574" s="17" t="s">
        <v>80</v>
      </c>
      <c r="V574" s="11"/>
      <c r="W574" s="11"/>
      <c r="X574" s="11"/>
      <c r="Y574" s="11"/>
      <c r="Z574" s="11" t="s">
        <v>2319</v>
      </c>
      <c r="AA574" s="11"/>
      <c r="AB574" s="11"/>
      <c r="AC574" s="11"/>
      <c r="AD574" s="22">
        <f ca="1">IF(A574="","",TODAY())</f>
        <v>46211</v>
      </c>
    </row>
    <row r="575" customHeight="1" spans="1:30">
      <c r="A575" s="11" t="s">
        <v>2434</v>
      </c>
      <c r="B575" s="21">
        <v>2026</v>
      </c>
      <c r="C575" s="17" t="s">
        <v>2435</v>
      </c>
      <c r="D575" s="17" t="s">
        <v>5</v>
      </c>
      <c r="E575" s="18" t="s">
        <v>109</v>
      </c>
      <c r="F575" s="18" t="s">
        <v>2316</v>
      </c>
      <c r="G575" s="23">
        <v>2026</v>
      </c>
      <c r="H575" s="11" t="s">
        <v>5</v>
      </c>
      <c r="I575" s="11" t="s">
        <v>129</v>
      </c>
      <c r="J575" s="11" t="s">
        <v>130</v>
      </c>
      <c r="K575" s="11" t="str">
        <f>IF(J575="","",IF(OR(J575="金奖",J575="特等奖"),"顶级成果",IF(OR(J575="银奖",J575="一等奖",J575="创业之星"),"高等级成果",IF(OR(J575="铜奖",J575="二等奖"),"中等级成果",IF(OR(J575="三等奖",J575="优秀结项",J575="合格结项"),"一般成果",IF(OR(J575="国家级立项",J575="省级立项",J575="校级立项"),"立项成果","参与成果"))))))</f>
        <v>立项成果</v>
      </c>
      <c r="L575" s="11" t="str">
        <f>IF(J575="","",IF(OR(J575="金奖",J575="银奖",J575="铜奖"),"金银铜体系",IF(OR(J575="特等奖",J575="一等奖",J575="二等奖",J575="三等奖"),"特一二三体系",IF(OR(J575="国家级立项",J575="省级立项",J575="校级立项"),"立项体系",IF(J575="创业之星","荣誉称号体系","其他")))))</f>
        <v>立项体系</v>
      </c>
      <c r="M575" s="11" t="str">
        <f>IF(J575="","",IF(OR(J575="入围奖",J575="优秀奖"),"是","是"))</f>
        <v>是</v>
      </c>
      <c r="N575" s="11" t="s">
        <v>1436</v>
      </c>
      <c r="O575" s="11" t="s">
        <v>2436</v>
      </c>
      <c r="P575" s="11" t="s">
        <v>2437</v>
      </c>
      <c r="Q575" s="11" t="s">
        <v>2438</v>
      </c>
      <c r="R575" s="11"/>
      <c r="S575" s="11"/>
      <c r="T575" s="11"/>
      <c r="U575" s="17" t="s">
        <v>80</v>
      </c>
      <c r="V575" s="11"/>
      <c r="W575" s="11"/>
      <c r="X575" s="11"/>
      <c r="Y575" s="11"/>
      <c r="Z575" s="11" t="s">
        <v>2319</v>
      </c>
      <c r="AA575" s="11"/>
      <c r="AB575" s="11"/>
      <c r="AC575" s="11"/>
      <c r="AD575" s="22">
        <f ca="1">IF(A575="","",TODAY())</f>
        <v>46211</v>
      </c>
    </row>
    <row r="576" customHeight="1" spans="1:30">
      <c r="A576" s="11" t="s">
        <v>2439</v>
      </c>
      <c r="B576" s="21">
        <v>2026</v>
      </c>
      <c r="C576" s="17" t="s">
        <v>2440</v>
      </c>
      <c r="D576" s="17" t="s">
        <v>5</v>
      </c>
      <c r="E576" s="18" t="s">
        <v>109</v>
      </c>
      <c r="F576" s="18" t="s">
        <v>2316</v>
      </c>
      <c r="G576" s="23">
        <v>2026</v>
      </c>
      <c r="H576" s="11" t="s">
        <v>5</v>
      </c>
      <c r="I576" s="11" t="s">
        <v>129</v>
      </c>
      <c r="J576" s="11" t="s">
        <v>130</v>
      </c>
      <c r="K576" s="11" t="str">
        <f>IF(J576="","",IF(OR(J576="金奖",J576="特等奖"),"顶级成果",IF(OR(J576="银奖",J576="一等奖",J576="创业之星"),"高等级成果",IF(OR(J576="铜奖",J576="二等奖"),"中等级成果",IF(OR(J576="三等奖",J576="优秀结项",J576="合格结项"),"一般成果",IF(OR(J576="国家级立项",J576="省级立项",J576="校级立项"),"立项成果","参与成果"))))))</f>
        <v>立项成果</v>
      </c>
      <c r="L576" s="11" t="str">
        <f>IF(J576="","",IF(OR(J576="金奖",J576="银奖",J576="铜奖"),"金银铜体系",IF(OR(J576="特等奖",J576="一等奖",J576="二等奖",J576="三等奖"),"特一二三体系",IF(OR(J576="国家级立项",J576="省级立项",J576="校级立项"),"立项体系",IF(J576="创业之星","荣誉称号体系","其他")))))</f>
        <v>立项体系</v>
      </c>
      <c r="M576" s="11" t="str">
        <f>IF(J576="","",IF(OR(J576="入围奖",J576="优秀奖"),"是","是"))</f>
        <v>是</v>
      </c>
      <c r="N576" s="11" t="s">
        <v>2441</v>
      </c>
      <c r="O576" s="11" t="s">
        <v>2442</v>
      </c>
      <c r="P576" s="11" t="s">
        <v>2443</v>
      </c>
      <c r="Q576" s="11" t="s">
        <v>1383</v>
      </c>
      <c r="R576" s="11"/>
      <c r="S576" s="11"/>
      <c r="T576" s="11"/>
      <c r="U576" s="17" t="s">
        <v>80</v>
      </c>
      <c r="V576" s="11"/>
      <c r="W576" s="11"/>
      <c r="X576" s="11"/>
      <c r="Y576" s="11"/>
      <c r="Z576" s="11" t="s">
        <v>2319</v>
      </c>
      <c r="AA576" s="11"/>
      <c r="AB576" s="11"/>
      <c r="AC576" s="11"/>
      <c r="AD576" s="22">
        <f ca="1">IF(A576="","",TODAY())</f>
        <v>46211</v>
      </c>
    </row>
    <row r="577" customHeight="1" spans="1:30">
      <c r="A577" s="11" t="s">
        <v>2444</v>
      </c>
      <c r="B577" s="21">
        <v>2026</v>
      </c>
      <c r="C577" s="17" t="s">
        <v>2445</v>
      </c>
      <c r="D577" s="17" t="s">
        <v>5</v>
      </c>
      <c r="E577" s="18" t="s">
        <v>109</v>
      </c>
      <c r="F577" s="18" t="s">
        <v>2316</v>
      </c>
      <c r="G577" s="23">
        <v>2026</v>
      </c>
      <c r="H577" s="11" t="s">
        <v>5</v>
      </c>
      <c r="I577" s="11" t="s">
        <v>129</v>
      </c>
      <c r="J577" s="11" t="s">
        <v>130</v>
      </c>
      <c r="K577" s="11" t="str">
        <f>IF(J577="","",IF(OR(J577="金奖",J577="特等奖"),"顶级成果",IF(OR(J577="银奖",J577="一等奖",J577="创业之星"),"高等级成果",IF(OR(J577="铜奖",J577="二等奖"),"中等级成果",IF(OR(J577="三等奖",J577="优秀结项",J577="合格结项"),"一般成果",IF(OR(J577="国家级立项",J577="省级立项",J577="校级立项"),"立项成果","参与成果"))))))</f>
        <v>立项成果</v>
      </c>
      <c r="L577" s="11" t="str">
        <f>IF(J577="","",IF(OR(J577="金奖",J577="银奖",J577="铜奖"),"金银铜体系",IF(OR(J577="特等奖",J577="一等奖",J577="二等奖",J577="三等奖"),"特一二三体系",IF(OR(J577="国家级立项",J577="省级立项",J577="校级立项"),"立项体系",IF(J577="创业之星","荣誉称号体系","其他")))))</f>
        <v>立项体系</v>
      </c>
      <c r="M577" s="11" t="str">
        <f>IF(J577="","",IF(OR(J577="入围奖",J577="优秀奖"),"是","是"))</f>
        <v>是</v>
      </c>
      <c r="N577" s="11" t="s">
        <v>2446</v>
      </c>
      <c r="O577" s="11" t="s">
        <v>2447</v>
      </c>
      <c r="P577" s="11" t="s">
        <v>2448</v>
      </c>
      <c r="Q577" s="11" t="s">
        <v>2362</v>
      </c>
      <c r="R577" s="11"/>
      <c r="S577" s="11"/>
      <c r="T577" s="11"/>
      <c r="U577" s="17" t="s">
        <v>80</v>
      </c>
      <c r="V577" s="11"/>
      <c r="W577" s="11"/>
      <c r="X577" s="11"/>
      <c r="Y577" s="11"/>
      <c r="Z577" s="11" t="s">
        <v>2319</v>
      </c>
      <c r="AA577" s="11"/>
      <c r="AB577" s="11"/>
      <c r="AC577" s="11"/>
      <c r="AD577" s="22">
        <f ca="1">IF(A577="","",TODAY())</f>
        <v>46211</v>
      </c>
    </row>
    <row r="578" customHeight="1" spans="1:30">
      <c r="A578" s="11" t="s">
        <v>2449</v>
      </c>
      <c r="B578" s="21">
        <v>2026</v>
      </c>
      <c r="C578" s="17" t="s">
        <v>2450</v>
      </c>
      <c r="D578" s="17" t="s">
        <v>5</v>
      </c>
      <c r="E578" s="18" t="s">
        <v>109</v>
      </c>
      <c r="F578" s="18" t="s">
        <v>2316</v>
      </c>
      <c r="G578" s="23">
        <v>2026</v>
      </c>
      <c r="H578" s="11" t="s">
        <v>5</v>
      </c>
      <c r="I578" s="11" t="s">
        <v>129</v>
      </c>
      <c r="J578" s="11" t="s">
        <v>130</v>
      </c>
      <c r="K578" s="11" t="str">
        <f>IF(J578="","",IF(OR(J578="金奖",J578="特等奖"),"顶级成果",IF(OR(J578="银奖",J578="一等奖",J578="创业之星"),"高等级成果",IF(OR(J578="铜奖",J578="二等奖"),"中等级成果",IF(OR(J578="三等奖",J578="优秀结项",J578="合格结项"),"一般成果",IF(OR(J578="国家级立项",J578="省级立项",J578="校级立项"),"立项成果","参与成果"))))))</f>
        <v>立项成果</v>
      </c>
      <c r="L578" s="11" t="str">
        <f>IF(J578="","",IF(OR(J578="金奖",J578="银奖",J578="铜奖"),"金银铜体系",IF(OR(J578="特等奖",J578="一等奖",J578="二等奖",J578="三等奖"),"特一二三体系",IF(OR(J578="国家级立项",J578="省级立项",J578="校级立项"),"立项体系",IF(J578="创业之星","荣誉称号体系","其他")))))</f>
        <v>立项体系</v>
      </c>
      <c r="M578" s="11" t="str">
        <f>IF(J578="","",IF(OR(J578="入围奖",J578="优秀奖"),"是","是"))</f>
        <v>是</v>
      </c>
      <c r="N578" s="11" t="s">
        <v>2283</v>
      </c>
      <c r="O578" s="11" t="s">
        <v>2451</v>
      </c>
      <c r="P578" s="11" t="s">
        <v>2452</v>
      </c>
      <c r="Q578" s="11" t="s">
        <v>1450</v>
      </c>
      <c r="R578" s="11"/>
      <c r="S578" s="11"/>
      <c r="T578" s="11"/>
      <c r="U578" s="17" t="s">
        <v>80</v>
      </c>
      <c r="V578" s="11"/>
      <c r="W578" s="11"/>
      <c r="X578" s="11"/>
      <c r="Y578" s="11"/>
      <c r="Z578" s="11" t="s">
        <v>2319</v>
      </c>
      <c r="AA578" s="11"/>
      <c r="AB578" s="11"/>
      <c r="AC578" s="11"/>
      <c r="AD578" s="22">
        <f ca="1">IF(A578="","",TODAY())</f>
        <v>46211</v>
      </c>
    </row>
    <row r="579" customHeight="1" spans="1:30">
      <c r="A579" s="11" t="s">
        <v>2453</v>
      </c>
      <c r="B579" s="21">
        <v>2026</v>
      </c>
      <c r="C579" s="17" t="s">
        <v>2454</v>
      </c>
      <c r="D579" s="17" t="s">
        <v>5</v>
      </c>
      <c r="E579" s="18" t="s">
        <v>109</v>
      </c>
      <c r="F579" s="18" t="s">
        <v>2316</v>
      </c>
      <c r="G579" s="23">
        <v>2026</v>
      </c>
      <c r="H579" s="11" t="s">
        <v>5</v>
      </c>
      <c r="I579" s="11" t="s">
        <v>129</v>
      </c>
      <c r="J579" s="11" t="s">
        <v>130</v>
      </c>
      <c r="K579" s="11" t="str">
        <f>IF(J579="","",IF(OR(J579="金奖",J579="特等奖"),"顶级成果",IF(OR(J579="银奖",J579="一等奖",J579="创业之星"),"高等级成果",IF(OR(J579="铜奖",J579="二等奖"),"中等级成果",IF(OR(J579="三等奖",J579="优秀结项",J579="合格结项"),"一般成果",IF(OR(J579="国家级立项",J579="省级立项",J579="校级立项"),"立项成果","参与成果"))))))</f>
        <v>立项成果</v>
      </c>
      <c r="L579" s="11" t="str">
        <f>IF(J579="","",IF(OR(J579="金奖",J579="银奖",J579="铜奖"),"金银铜体系",IF(OR(J579="特等奖",J579="一等奖",J579="二等奖",J579="三等奖"),"特一二三体系",IF(OR(J579="国家级立项",J579="省级立项",J579="校级立项"),"立项体系",IF(J579="创业之星","荣誉称号体系","其他")))))</f>
        <v>立项体系</v>
      </c>
      <c r="M579" s="11" t="str">
        <f>IF(J579="","",IF(OR(J579="入围奖",J579="优秀奖"),"是","是"))</f>
        <v>是</v>
      </c>
      <c r="N579" s="11" t="s">
        <v>1750</v>
      </c>
      <c r="O579" s="11" t="s">
        <v>2455</v>
      </c>
      <c r="P579" s="11" t="s">
        <v>2456</v>
      </c>
      <c r="Q579" s="11" t="s">
        <v>2457</v>
      </c>
      <c r="R579" s="11"/>
      <c r="S579" s="11"/>
      <c r="T579" s="11"/>
      <c r="U579" s="17" t="s">
        <v>2458</v>
      </c>
      <c r="V579" s="11"/>
      <c r="W579" s="11"/>
      <c r="X579" s="11"/>
      <c r="Y579" s="11"/>
      <c r="Z579" s="11" t="s">
        <v>2319</v>
      </c>
      <c r="AA579" s="11"/>
      <c r="AB579" s="11"/>
      <c r="AC579" s="11"/>
      <c r="AD579" s="22">
        <f ca="1">IF(A579="","",TODAY())</f>
        <v>46211</v>
      </c>
    </row>
    <row r="580" customHeight="1" spans="1:30">
      <c r="A580" s="11" t="s">
        <v>2459</v>
      </c>
      <c r="B580" s="21">
        <v>2026</v>
      </c>
      <c r="C580" s="17" t="s">
        <v>2460</v>
      </c>
      <c r="D580" s="17" t="s">
        <v>5</v>
      </c>
      <c r="E580" s="18" t="s">
        <v>109</v>
      </c>
      <c r="F580" s="18" t="s">
        <v>2316</v>
      </c>
      <c r="G580" s="23">
        <v>2026</v>
      </c>
      <c r="H580" s="11" t="s">
        <v>5</v>
      </c>
      <c r="I580" s="11" t="s">
        <v>129</v>
      </c>
      <c r="J580" s="11" t="s">
        <v>130</v>
      </c>
      <c r="K580" s="11" t="str">
        <f>IF(J580="","",IF(OR(J580="金奖",J580="特等奖"),"顶级成果",IF(OR(J580="银奖",J580="一等奖",J580="创业之星"),"高等级成果",IF(OR(J580="铜奖",J580="二等奖"),"中等级成果",IF(OR(J580="三等奖",J580="优秀结项",J580="合格结项"),"一般成果",IF(OR(J580="国家级立项",J580="省级立项",J580="校级立项"),"立项成果","参与成果"))))))</f>
        <v>立项成果</v>
      </c>
      <c r="L580" s="11" t="str">
        <f>IF(J580="","",IF(OR(J580="金奖",J580="银奖",J580="铜奖"),"金银铜体系",IF(OR(J580="特等奖",J580="一等奖",J580="二等奖",J580="三等奖"),"特一二三体系",IF(OR(J580="国家级立项",J580="省级立项",J580="校级立项"),"立项体系",IF(J580="创业之星","荣誉称号体系","其他")))))</f>
        <v>立项体系</v>
      </c>
      <c r="M580" s="11" t="str">
        <f>IF(J580="","",IF(OR(J580="入围奖",J580="优秀奖"),"是","是"))</f>
        <v>是</v>
      </c>
      <c r="N580" s="11" t="s">
        <v>2461</v>
      </c>
      <c r="O580" s="11" t="s">
        <v>2462</v>
      </c>
      <c r="P580" s="11" t="s">
        <v>2463</v>
      </c>
      <c r="Q580" s="11" t="s">
        <v>2464</v>
      </c>
      <c r="R580" s="11"/>
      <c r="S580" s="11"/>
      <c r="T580" s="11"/>
      <c r="U580" s="17" t="s">
        <v>80</v>
      </c>
      <c r="V580" s="11"/>
      <c r="W580" s="11"/>
      <c r="X580" s="11"/>
      <c r="Y580" s="11"/>
      <c r="Z580" s="11" t="s">
        <v>2319</v>
      </c>
      <c r="AA580" s="11"/>
      <c r="AB580" s="11"/>
      <c r="AC580" s="11"/>
      <c r="AD580" s="22">
        <f ca="1">IF(A580="","",TODAY())</f>
        <v>46211</v>
      </c>
    </row>
    <row r="581" customHeight="1" spans="1:30">
      <c r="A581" s="11" t="s">
        <v>2465</v>
      </c>
      <c r="B581" s="21">
        <v>2026</v>
      </c>
      <c r="C581" s="17" t="s">
        <v>2466</v>
      </c>
      <c r="D581" s="17" t="s">
        <v>5</v>
      </c>
      <c r="E581" s="18" t="s">
        <v>109</v>
      </c>
      <c r="F581" s="18" t="s">
        <v>2316</v>
      </c>
      <c r="G581" s="23">
        <v>2026</v>
      </c>
      <c r="H581" s="11" t="s">
        <v>5</v>
      </c>
      <c r="I581" s="11" t="s">
        <v>129</v>
      </c>
      <c r="J581" s="11" t="s">
        <v>130</v>
      </c>
      <c r="K581" s="11" t="str">
        <f>IF(J581="","",IF(OR(J581="金奖",J581="特等奖"),"顶级成果",IF(OR(J581="银奖",J581="一等奖",J581="创业之星"),"高等级成果",IF(OR(J581="铜奖",J581="二等奖"),"中等级成果",IF(OR(J581="三等奖",J581="优秀结项",J581="合格结项"),"一般成果",IF(OR(J581="国家级立项",J581="省级立项",J581="校级立项"),"立项成果","参与成果"))))))</f>
        <v>立项成果</v>
      </c>
      <c r="L581" s="11" t="str">
        <f>IF(J581="","",IF(OR(J581="金奖",J581="银奖",J581="铜奖"),"金银铜体系",IF(OR(J581="特等奖",J581="一等奖",J581="二等奖",J581="三等奖"),"特一二三体系",IF(OR(J581="国家级立项",J581="省级立项",J581="校级立项"),"立项体系",IF(J581="创业之星","荣誉称号体系","其他")))))</f>
        <v>立项体系</v>
      </c>
      <c r="M581" s="11" t="str">
        <f>IF(J581="","",IF(OR(J581="入围奖",J581="优秀奖"),"是","是"))</f>
        <v>是</v>
      </c>
      <c r="N581" s="11" t="s">
        <v>2192</v>
      </c>
      <c r="O581" s="11" t="s">
        <v>2467</v>
      </c>
      <c r="P581" s="11" t="s">
        <v>2468</v>
      </c>
      <c r="Q581" s="11" t="s">
        <v>1552</v>
      </c>
      <c r="R581" s="11"/>
      <c r="S581" s="11"/>
      <c r="T581" s="11"/>
      <c r="U581" s="17" t="s">
        <v>80</v>
      </c>
      <c r="V581" s="11"/>
      <c r="W581" s="11"/>
      <c r="X581" s="11"/>
      <c r="Y581" s="11"/>
      <c r="Z581" s="11" t="s">
        <v>2319</v>
      </c>
      <c r="AA581" s="11"/>
      <c r="AB581" s="11"/>
      <c r="AC581" s="11"/>
      <c r="AD581" s="22">
        <f ca="1">IF(A581="","",TODAY())</f>
        <v>46211</v>
      </c>
    </row>
    <row r="582" customHeight="1" spans="1:30">
      <c r="A582" s="11" t="s">
        <v>2469</v>
      </c>
      <c r="B582" s="21">
        <v>2026</v>
      </c>
      <c r="C582" s="17" t="s">
        <v>2470</v>
      </c>
      <c r="D582" s="17" t="s">
        <v>5</v>
      </c>
      <c r="E582" s="18" t="s">
        <v>109</v>
      </c>
      <c r="F582" s="18" t="s">
        <v>2316</v>
      </c>
      <c r="G582" s="23">
        <v>2026</v>
      </c>
      <c r="H582" s="11" t="s">
        <v>5</v>
      </c>
      <c r="I582" s="11" t="s">
        <v>129</v>
      </c>
      <c r="J582" s="11" t="s">
        <v>130</v>
      </c>
      <c r="K582" s="11" t="str">
        <f>IF(J582="","",IF(OR(J582="金奖",J582="特等奖"),"顶级成果",IF(OR(J582="银奖",J582="一等奖",J582="创业之星"),"高等级成果",IF(OR(J582="铜奖",J582="二等奖"),"中等级成果",IF(OR(J582="三等奖",J582="优秀结项",J582="合格结项"),"一般成果",IF(OR(J582="国家级立项",J582="省级立项",J582="校级立项"),"立项成果","参与成果"))))))</f>
        <v>立项成果</v>
      </c>
      <c r="L582" s="11" t="str">
        <f>IF(J582="","",IF(OR(J582="金奖",J582="银奖",J582="铜奖"),"金银铜体系",IF(OR(J582="特等奖",J582="一等奖",J582="二等奖",J582="三等奖"),"特一二三体系",IF(OR(J582="国家级立项",J582="省级立项",J582="校级立项"),"立项体系",IF(J582="创业之星","荣誉称号体系","其他")))))</f>
        <v>立项体系</v>
      </c>
      <c r="M582" s="11" t="str">
        <f>IF(J582="","",IF(OR(J582="入围奖",J582="优秀奖"),"是","是"))</f>
        <v>是</v>
      </c>
      <c r="N582" s="11" t="s">
        <v>2208</v>
      </c>
      <c r="O582" s="11" t="s">
        <v>2471</v>
      </c>
      <c r="P582" s="11" t="s">
        <v>2472</v>
      </c>
      <c r="Q582" s="11" t="s">
        <v>2394</v>
      </c>
      <c r="R582" s="11"/>
      <c r="S582" s="11"/>
      <c r="T582" s="11"/>
      <c r="U582" s="17" t="s">
        <v>80</v>
      </c>
      <c r="V582" s="11"/>
      <c r="W582" s="11"/>
      <c r="X582" s="11"/>
      <c r="Y582" s="11"/>
      <c r="Z582" s="11" t="s">
        <v>2319</v>
      </c>
      <c r="AA582" s="11"/>
      <c r="AB582" s="11"/>
      <c r="AC582" s="11"/>
      <c r="AD582" s="22">
        <f ca="1">IF(A582="","",TODAY())</f>
        <v>46211</v>
      </c>
    </row>
    <row r="583" customHeight="1" spans="1:30">
      <c r="A583" s="11" t="s">
        <v>2473</v>
      </c>
      <c r="B583" s="21">
        <v>2026</v>
      </c>
      <c r="C583" s="17" t="s">
        <v>2474</v>
      </c>
      <c r="D583" s="17" t="s">
        <v>5</v>
      </c>
      <c r="E583" s="18" t="s">
        <v>109</v>
      </c>
      <c r="F583" s="18" t="s">
        <v>2316</v>
      </c>
      <c r="G583" s="23">
        <v>2026</v>
      </c>
      <c r="H583" s="11" t="s">
        <v>5</v>
      </c>
      <c r="I583" s="11" t="s">
        <v>129</v>
      </c>
      <c r="J583" s="11" t="s">
        <v>130</v>
      </c>
      <c r="K583" s="11" t="str">
        <f>IF(J583="","",IF(OR(J583="金奖",J583="特等奖"),"顶级成果",IF(OR(J583="银奖",J583="一等奖",J583="创业之星"),"高等级成果",IF(OR(J583="铜奖",J583="二等奖"),"中等级成果",IF(OR(J583="三等奖",J583="优秀结项",J583="合格结项"),"一般成果",IF(OR(J583="国家级立项",J583="省级立项",J583="校级立项"),"立项成果","参与成果"))))))</f>
        <v>立项成果</v>
      </c>
      <c r="L583" s="11" t="str">
        <f>IF(J583="","",IF(OR(J583="金奖",J583="银奖",J583="铜奖"),"金银铜体系",IF(OR(J583="特等奖",J583="一等奖",J583="二等奖",J583="三等奖"),"特一二三体系",IF(OR(J583="国家级立项",J583="省级立项",J583="校级立项"),"立项体系",IF(J583="创业之星","荣誉称号体系","其他")))))</f>
        <v>立项体系</v>
      </c>
      <c r="M583" s="11" t="str">
        <f>IF(J583="","",IF(OR(J583="入围奖",J583="优秀奖"),"是","是"))</f>
        <v>是</v>
      </c>
      <c r="N583" s="11" t="s">
        <v>2475</v>
      </c>
      <c r="O583" s="11" t="s">
        <v>2476</v>
      </c>
      <c r="P583" s="11" t="s">
        <v>2477</v>
      </c>
      <c r="Q583" s="11" t="s">
        <v>2478</v>
      </c>
      <c r="R583" s="11"/>
      <c r="S583" s="11"/>
      <c r="T583" s="11"/>
      <c r="U583" s="17" t="s">
        <v>2458</v>
      </c>
      <c r="V583" s="11"/>
      <c r="W583" s="11"/>
      <c r="X583" s="11"/>
      <c r="Y583" s="11"/>
      <c r="Z583" s="11" t="s">
        <v>2319</v>
      </c>
      <c r="AA583" s="11"/>
      <c r="AB583" s="11"/>
      <c r="AC583" s="11"/>
      <c r="AD583" s="22">
        <f ca="1">IF(A583="","",TODAY())</f>
        <v>46211</v>
      </c>
    </row>
    <row r="584" customHeight="1" spans="1:30">
      <c r="A584" s="11" t="s">
        <v>2479</v>
      </c>
      <c r="B584" s="21">
        <v>2026</v>
      </c>
      <c r="C584" s="17" t="s">
        <v>2480</v>
      </c>
      <c r="D584" s="17" t="s">
        <v>5</v>
      </c>
      <c r="E584" s="18" t="s">
        <v>109</v>
      </c>
      <c r="F584" s="18" t="s">
        <v>2316</v>
      </c>
      <c r="G584" s="23">
        <v>2026</v>
      </c>
      <c r="H584" s="11" t="s">
        <v>5</v>
      </c>
      <c r="I584" s="11" t="s">
        <v>129</v>
      </c>
      <c r="J584" s="11" t="s">
        <v>130</v>
      </c>
      <c r="K584" s="11" t="str">
        <f>IF(J584="","",IF(OR(J584="金奖",J584="特等奖"),"顶级成果",IF(OR(J584="银奖",J584="一等奖",J584="创业之星"),"高等级成果",IF(OR(J584="铜奖",J584="二等奖"),"中等级成果",IF(OR(J584="三等奖",J584="优秀结项",J584="合格结项"),"一般成果",IF(OR(J584="国家级立项",J584="省级立项",J584="校级立项"),"立项成果","参与成果"))))))</f>
        <v>立项成果</v>
      </c>
      <c r="L584" s="11" t="str">
        <f>IF(J584="","",IF(OR(J584="金奖",J584="银奖",J584="铜奖"),"金银铜体系",IF(OR(J584="特等奖",J584="一等奖",J584="二等奖",J584="三等奖"),"特一二三体系",IF(OR(J584="国家级立项",J584="省级立项",J584="校级立项"),"立项体系",IF(J584="创业之星","荣誉称号体系","其他")))))</f>
        <v>立项体系</v>
      </c>
      <c r="M584" s="11" t="str">
        <f>IF(J584="","",IF(OR(J584="入围奖",J584="优秀奖"),"是","是"))</f>
        <v>是</v>
      </c>
      <c r="N584" s="11" t="s">
        <v>2481</v>
      </c>
      <c r="O584" s="11" t="s">
        <v>2482</v>
      </c>
      <c r="P584" s="11" t="s">
        <v>2483</v>
      </c>
      <c r="Q584" s="11" t="s">
        <v>2484</v>
      </c>
      <c r="R584" s="11"/>
      <c r="S584" s="11"/>
      <c r="T584" s="11"/>
      <c r="U584" s="17" t="s">
        <v>80</v>
      </c>
      <c r="V584" s="11"/>
      <c r="W584" s="11"/>
      <c r="X584" s="11"/>
      <c r="Y584" s="11"/>
      <c r="Z584" s="11" t="s">
        <v>2319</v>
      </c>
      <c r="AA584" s="11"/>
      <c r="AB584" s="11"/>
      <c r="AC584" s="11"/>
      <c r="AD584" s="22">
        <f ca="1">IF(A584="","",TODAY())</f>
        <v>46211</v>
      </c>
    </row>
    <row r="585" customHeight="1" spans="1:30">
      <c r="A585" s="11" t="s">
        <v>2485</v>
      </c>
      <c r="B585" s="21">
        <v>2026</v>
      </c>
      <c r="C585" s="17" t="s">
        <v>2486</v>
      </c>
      <c r="D585" s="17" t="s">
        <v>5</v>
      </c>
      <c r="E585" s="18" t="s">
        <v>109</v>
      </c>
      <c r="F585" s="18" t="s">
        <v>2316</v>
      </c>
      <c r="G585" s="23">
        <v>2026</v>
      </c>
      <c r="H585" s="11" t="s">
        <v>5</v>
      </c>
      <c r="I585" s="11" t="s">
        <v>129</v>
      </c>
      <c r="J585" s="11" t="s">
        <v>130</v>
      </c>
      <c r="K585" s="11" t="str">
        <f>IF(J585="","",IF(OR(J585="金奖",J585="特等奖"),"顶级成果",IF(OR(J585="银奖",J585="一等奖",J585="创业之星"),"高等级成果",IF(OR(J585="铜奖",J585="二等奖"),"中等级成果",IF(OR(J585="三等奖",J585="优秀结项",J585="合格结项"),"一般成果",IF(OR(J585="国家级立项",J585="省级立项",J585="校级立项"),"立项成果","参与成果"))))))</f>
        <v>立项成果</v>
      </c>
      <c r="L585" s="11" t="str">
        <f>IF(J585="","",IF(OR(J585="金奖",J585="银奖",J585="铜奖"),"金银铜体系",IF(OR(J585="特等奖",J585="一等奖",J585="二等奖",J585="三等奖"),"特一二三体系",IF(OR(J585="国家级立项",J585="省级立项",J585="校级立项"),"立项体系",IF(J585="创业之星","荣誉称号体系","其他")))))</f>
        <v>立项体系</v>
      </c>
      <c r="M585" s="11" t="str">
        <f>IF(J585="","",IF(OR(J585="入围奖",J585="优秀奖"),"是","是"))</f>
        <v>是</v>
      </c>
      <c r="N585" s="11" t="s">
        <v>2287</v>
      </c>
      <c r="O585" s="11" t="s">
        <v>2487</v>
      </c>
      <c r="P585" s="11" t="s">
        <v>2488</v>
      </c>
      <c r="Q585" s="11" t="s">
        <v>2489</v>
      </c>
      <c r="R585" s="11"/>
      <c r="S585" s="11"/>
      <c r="T585" s="11"/>
      <c r="U585" s="17" t="s">
        <v>2458</v>
      </c>
      <c r="V585" s="11"/>
      <c r="W585" s="11"/>
      <c r="X585" s="11"/>
      <c r="Y585" s="11"/>
      <c r="Z585" s="11" t="s">
        <v>2319</v>
      </c>
      <c r="AA585" s="11"/>
      <c r="AB585" s="11"/>
      <c r="AC585" s="11"/>
      <c r="AD585" s="22">
        <f ca="1">IF(A585="","",TODAY())</f>
        <v>46211</v>
      </c>
    </row>
    <row r="586" customHeight="1" spans="1:30">
      <c r="A586" s="11" t="s">
        <v>2490</v>
      </c>
      <c r="B586" s="21">
        <v>2026</v>
      </c>
      <c r="C586" s="17" t="s">
        <v>2491</v>
      </c>
      <c r="D586" s="17" t="s">
        <v>5</v>
      </c>
      <c r="E586" s="18" t="s">
        <v>109</v>
      </c>
      <c r="F586" s="18" t="s">
        <v>2316</v>
      </c>
      <c r="G586" s="23">
        <v>2026</v>
      </c>
      <c r="H586" s="11" t="s">
        <v>5</v>
      </c>
      <c r="I586" s="11" t="s">
        <v>129</v>
      </c>
      <c r="J586" s="11" t="s">
        <v>130</v>
      </c>
      <c r="K586" s="11" t="str">
        <f>IF(J586="","",IF(OR(J586="金奖",J586="特等奖"),"顶级成果",IF(OR(J586="银奖",J586="一等奖",J586="创业之星"),"高等级成果",IF(OR(J586="铜奖",J586="二等奖"),"中等级成果",IF(OR(J586="三等奖",J586="优秀结项",J586="合格结项"),"一般成果",IF(OR(J586="国家级立项",J586="省级立项",J586="校级立项"),"立项成果","参与成果"))))))</f>
        <v>立项成果</v>
      </c>
      <c r="L586" s="11" t="str">
        <f>IF(J586="","",IF(OR(J586="金奖",J586="银奖",J586="铜奖"),"金银铜体系",IF(OR(J586="特等奖",J586="一等奖",J586="二等奖",J586="三等奖"),"特一二三体系",IF(OR(J586="国家级立项",J586="省级立项",J586="校级立项"),"立项体系",IF(J586="创业之星","荣誉称号体系","其他")))))</f>
        <v>立项体系</v>
      </c>
      <c r="M586" s="11" t="str">
        <f>IF(J586="","",IF(OR(J586="入围奖",J586="优秀奖"),"是","是"))</f>
        <v>是</v>
      </c>
      <c r="N586" s="11" t="s">
        <v>2172</v>
      </c>
      <c r="O586" s="11" t="s">
        <v>2492</v>
      </c>
      <c r="P586" s="11" t="s">
        <v>2493</v>
      </c>
      <c r="Q586" s="11" t="s">
        <v>529</v>
      </c>
      <c r="R586" s="11"/>
      <c r="S586" s="11"/>
      <c r="T586" s="11"/>
      <c r="U586" s="17" t="s">
        <v>80</v>
      </c>
      <c r="V586" s="11"/>
      <c r="W586" s="11"/>
      <c r="X586" s="11"/>
      <c r="Y586" s="11"/>
      <c r="Z586" s="11" t="s">
        <v>2319</v>
      </c>
      <c r="AA586" s="11"/>
      <c r="AB586" s="11"/>
      <c r="AC586" s="11"/>
      <c r="AD586" s="22">
        <f ca="1">IF(A586="","",TODAY())</f>
        <v>46211</v>
      </c>
    </row>
    <row r="587" customHeight="1" spans="1:30">
      <c r="A587" s="11" t="s">
        <v>2494</v>
      </c>
      <c r="B587" s="21">
        <v>2026</v>
      </c>
      <c r="C587" s="17" t="s">
        <v>2495</v>
      </c>
      <c r="D587" s="17" t="s">
        <v>5</v>
      </c>
      <c r="E587" s="18" t="s">
        <v>109</v>
      </c>
      <c r="F587" s="18" t="s">
        <v>2316</v>
      </c>
      <c r="G587" s="23">
        <v>2026</v>
      </c>
      <c r="H587" s="11" t="s">
        <v>5</v>
      </c>
      <c r="I587" s="11" t="s">
        <v>129</v>
      </c>
      <c r="J587" s="11" t="s">
        <v>130</v>
      </c>
      <c r="K587" s="11" t="str">
        <f>IF(J587="","",IF(OR(J587="金奖",J587="特等奖"),"顶级成果",IF(OR(J587="银奖",J587="一等奖",J587="创业之星"),"高等级成果",IF(OR(J587="铜奖",J587="二等奖"),"中等级成果",IF(OR(J587="三等奖",J587="优秀结项",J587="合格结项"),"一般成果",IF(OR(J587="国家级立项",J587="省级立项",J587="校级立项"),"立项成果","参与成果"))))))</f>
        <v>立项成果</v>
      </c>
      <c r="L587" s="11" t="str">
        <f>IF(J587="","",IF(OR(J587="金奖",J587="银奖",J587="铜奖"),"金银铜体系",IF(OR(J587="特等奖",J587="一等奖",J587="二等奖",J587="三等奖"),"特一二三体系",IF(OR(J587="国家级立项",J587="省级立项",J587="校级立项"),"立项体系",IF(J587="创业之星","荣誉称号体系","其他")))))</f>
        <v>立项体系</v>
      </c>
      <c r="M587" s="11" t="str">
        <f>IF(J587="","",IF(OR(J587="入围奖",J587="优秀奖"),"是","是"))</f>
        <v>是</v>
      </c>
      <c r="N587" s="11" t="s">
        <v>2025</v>
      </c>
      <c r="O587" s="11" t="s">
        <v>2496</v>
      </c>
      <c r="P587" s="11" t="s">
        <v>2497</v>
      </c>
      <c r="Q587" s="11" t="s">
        <v>2498</v>
      </c>
      <c r="R587" s="11"/>
      <c r="S587" s="11"/>
      <c r="T587" s="11"/>
      <c r="U587" s="17" t="s">
        <v>80</v>
      </c>
      <c r="V587" s="11"/>
      <c r="W587" s="11"/>
      <c r="X587" s="11"/>
      <c r="Y587" s="11"/>
      <c r="Z587" s="11" t="s">
        <v>2319</v>
      </c>
      <c r="AA587" s="11"/>
      <c r="AB587" s="11"/>
      <c r="AC587" s="11"/>
      <c r="AD587" s="22">
        <f ca="1">IF(A587="","",TODAY())</f>
        <v>46211</v>
      </c>
    </row>
    <row r="588" customHeight="1" spans="1:30">
      <c r="A588" s="11" t="s">
        <v>2499</v>
      </c>
      <c r="B588" s="21">
        <v>2026</v>
      </c>
      <c r="C588" s="17" t="s">
        <v>2500</v>
      </c>
      <c r="D588" s="17" t="s">
        <v>5</v>
      </c>
      <c r="E588" s="18" t="s">
        <v>109</v>
      </c>
      <c r="F588" s="18" t="s">
        <v>2316</v>
      </c>
      <c r="G588" s="23">
        <v>2026</v>
      </c>
      <c r="H588" s="11" t="s">
        <v>5</v>
      </c>
      <c r="I588" s="11" t="s">
        <v>129</v>
      </c>
      <c r="J588" s="11" t="s">
        <v>130</v>
      </c>
      <c r="K588" s="11" t="str">
        <f>IF(J588="","",IF(OR(J588="金奖",J588="特等奖"),"顶级成果",IF(OR(J588="银奖",J588="一等奖",J588="创业之星"),"高等级成果",IF(OR(J588="铜奖",J588="二等奖"),"中等级成果",IF(OR(J588="三等奖",J588="优秀结项",J588="合格结项"),"一般成果",IF(OR(J588="国家级立项",J588="省级立项",J588="校级立项"),"立项成果","参与成果"))))))</f>
        <v>立项成果</v>
      </c>
      <c r="L588" s="11" t="str">
        <f>IF(J588="","",IF(OR(J588="金奖",J588="银奖",J588="铜奖"),"金银铜体系",IF(OR(J588="特等奖",J588="一等奖",J588="二等奖",J588="三等奖"),"特一二三体系",IF(OR(J588="国家级立项",J588="省级立项",J588="校级立项"),"立项体系",IF(J588="创业之星","荣誉称号体系","其他")))))</f>
        <v>立项体系</v>
      </c>
      <c r="M588" s="11" t="str">
        <f>IF(J588="","",IF(OR(J588="入围奖",J588="优秀奖"),"是","是"))</f>
        <v>是</v>
      </c>
      <c r="N588" s="11" t="s">
        <v>2501</v>
      </c>
      <c r="O588" s="11" t="s">
        <v>2502</v>
      </c>
      <c r="P588" s="11" t="s">
        <v>2503</v>
      </c>
      <c r="Q588" s="11" t="s">
        <v>1552</v>
      </c>
      <c r="R588" s="11"/>
      <c r="S588" s="11"/>
      <c r="T588" s="11"/>
      <c r="U588" s="17" t="s">
        <v>80</v>
      </c>
      <c r="V588" s="11"/>
      <c r="W588" s="11"/>
      <c r="X588" s="11"/>
      <c r="Y588" s="11"/>
      <c r="Z588" s="11" t="s">
        <v>2319</v>
      </c>
      <c r="AA588" s="11"/>
      <c r="AB588" s="11"/>
      <c r="AC588" s="11"/>
      <c r="AD588" s="22">
        <f ca="1">IF(A588="","",TODAY())</f>
        <v>46211</v>
      </c>
    </row>
    <row r="589" customHeight="1" spans="1:30">
      <c r="A589" s="11" t="s">
        <v>2504</v>
      </c>
      <c r="B589" s="21">
        <v>2026</v>
      </c>
      <c r="C589" s="17" t="s">
        <v>2505</v>
      </c>
      <c r="D589" s="17" t="s">
        <v>5</v>
      </c>
      <c r="E589" s="18" t="s">
        <v>109</v>
      </c>
      <c r="F589" s="18" t="s">
        <v>2316</v>
      </c>
      <c r="G589" s="23">
        <v>2026</v>
      </c>
      <c r="H589" s="11" t="s">
        <v>5</v>
      </c>
      <c r="I589" s="11" t="s">
        <v>129</v>
      </c>
      <c r="J589" s="11" t="s">
        <v>130</v>
      </c>
      <c r="K589" s="11" t="str">
        <f>IF(J589="","",IF(OR(J589="金奖",J589="特等奖"),"顶级成果",IF(OR(J589="银奖",J589="一等奖",J589="创业之星"),"高等级成果",IF(OR(J589="铜奖",J589="二等奖"),"中等级成果",IF(OR(J589="三等奖",J589="优秀结项",J589="合格结项"),"一般成果",IF(OR(J589="国家级立项",J589="省级立项",J589="校级立项"),"立项成果","参与成果"))))))</f>
        <v>立项成果</v>
      </c>
      <c r="L589" s="11" t="str">
        <f>IF(J589="","",IF(OR(J589="金奖",J589="银奖",J589="铜奖"),"金银铜体系",IF(OR(J589="特等奖",J589="一等奖",J589="二等奖",J589="三等奖"),"特一二三体系",IF(OR(J589="国家级立项",J589="省级立项",J589="校级立项"),"立项体系",IF(J589="创业之星","荣誉称号体系","其他")))))</f>
        <v>立项体系</v>
      </c>
      <c r="M589" s="11" t="str">
        <f>IF(J589="","",IF(OR(J589="入围奖",J589="优秀奖"),"是","是"))</f>
        <v>是</v>
      </c>
      <c r="N589" s="11" t="s">
        <v>2506</v>
      </c>
      <c r="O589" s="11" t="s">
        <v>2507</v>
      </c>
      <c r="P589" s="11" t="s">
        <v>2508</v>
      </c>
      <c r="Q589" s="11" t="s">
        <v>2509</v>
      </c>
      <c r="R589" s="11"/>
      <c r="S589" s="11"/>
      <c r="T589" s="11"/>
      <c r="U589" s="17" t="s">
        <v>80</v>
      </c>
      <c r="V589" s="11"/>
      <c r="W589" s="11"/>
      <c r="X589" s="11"/>
      <c r="Y589" s="11"/>
      <c r="Z589" s="11" t="s">
        <v>2319</v>
      </c>
      <c r="AA589" s="11"/>
      <c r="AB589" s="11"/>
      <c r="AC589" s="11"/>
      <c r="AD589" s="22">
        <f ca="1">IF(A589="","",TODAY())</f>
        <v>46211</v>
      </c>
    </row>
    <row r="590" customHeight="1" spans="1:30">
      <c r="A590" s="11" t="s">
        <v>2510</v>
      </c>
      <c r="B590" s="21">
        <v>2026</v>
      </c>
      <c r="C590" s="17" t="s">
        <v>2511</v>
      </c>
      <c r="D590" s="17" t="s">
        <v>5</v>
      </c>
      <c r="E590" s="18" t="s">
        <v>109</v>
      </c>
      <c r="F590" s="18" t="s">
        <v>2316</v>
      </c>
      <c r="G590" s="23">
        <v>2026</v>
      </c>
      <c r="H590" s="11" t="s">
        <v>5</v>
      </c>
      <c r="I590" s="11" t="s">
        <v>129</v>
      </c>
      <c r="J590" s="11" t="s">
        <v>130</v>
      </c>
      <c r="K590" s="11" t="str">
        <f>IF(J590="","",IF(OR(J590="金奖",J590="特等奖"),"顶级成果",IF(OR(J590="银奖",J590="一等奖",J590="创业之星"),"高等级成果",IF(OR(J590="铜奖",J590="二等奖"),"中等级成果",IF(OR(J590="三等奖",J590="优秀结项",J590="合格结项"),"一般成果",IF(OR(J590="国家级立项",J590="省级立项",J590="校级立项"),"立项成果","参与成果"))))))</f>
        <v>立项成果</v>
      </c>
      <c r="L590" s="11" t="str">
        <f>IF(J590="","",IF(OR(J590="金奖",J590="银奖",J590="铜奖"),"金银铜体系",IF(OR(J590="特等奖",J590="一等奖",J590="二等奖",J590="三等奖"),"特一二三体系",IF(OR(J590="国家级立项",J590="省级立项",J590="校级立项"),"立项体系",IF(J590="创业之星","荣誉称号体系","其他")))))</f>
        <v>立项体系</v>
      </c>
      <c r="M590" s="11" t="str">
        <f>IF(J590="","",IF(OR(J590="入围奖",J590="优秀奖"),"是","是"))</f>
        <v>是</v>
      </c>
      <c r="N590" s="11" t="s">
        <v>2512</v>
      </c>
      <c r="O590" s="11" t="s">
        <v>2513</v>
      </c>
      <c r="P590" s="11" t="s">
        <v>2514</v>
      </c>
      <c r="Q590" s="11" t="s">
        <v>2515</v>
      </c>
      <c r="R590" s="11"/>
      <c r="S590" s="11"/>
      <c r="T590" s="11"/>
      <c r="U590" s="17" t="s">
        <v>2458</v>
      </c>
      <c r="V590" s="11"/>
      <c r="W590" s="11"/>
      <c r="X590" s="11"/>
      <c r="Y590" s="11"/>
      <c r="Z590" s="11" t="s">
        <v>2319</v>
      </c>
      <c r="AA590" s="11"/>
      <c r="AB590" s="11"/>
      <c r="AC590" s="11"/>
      <c r="AD590" s="22">
        <f ca="1">IF(A590="","",TODAY())</f>
        <v>46211</v>
      </c>
    </row>
    <row r="591" customHeight="1" spans="1:30">
      <c r="A591" s="11" t="s">
        <v>2516</v>
      </c>
      <c r="B591" s="21">
        <v>2026</v>
      </c>
      <c r="C591" s="17" t="s">
        <v>2517</v>
      </c>
      <c r="D591" s="17" t="s">
        <v>5</v>
      </c>
      <c r="E591" s="18" t="s">
        <v>109</v>
      </c>
      <c r="F591" s="18" t="s">
        <v>2316</v>
      </c>
      <c r="G591" s="23">
        <v>2026</v>
      </c>
      <c r="H591" s="11" t="s">
        <v>5</v>
      </c>
      <c r="I591" s="11" t="s">
        <v>129</v>
      </c>
      <c r="J591" s="11" t="s">
        <v>130</v>
      </c>
      <c r="K591" s="11" t="str">
        <f>IF(J591="","",IF(OR(J591="金奖",J591="特等奖"),"顶级成果",IF(OR(J591="银奖",J591="一等奖",J591="创业之星"),"高等级成果",IF(OR(J591="铜奖",J591="二等奖"),"中等级成果",IF(OR(J591="三等奖",J591="优秀结项",J591="合格结项"),"一般成果",IF(OR(J591="国家级立项",J591="省级立项",J591="校级立项"),"立项成果","参与成果"))))))</f>
        <v>立项成果</v>
      </c>
      <c r="L591" s="11" t="str">
        <f>IF(J591="","",IF(OR(J591="金奖",J591="银奖",J591="铜奖"),"金银铜体系",IF(OR(J591="特等奖",J591="一等奖",J591="二等奖",J591="三等奖"),"特一二三体系",IF(OR(J591="国家级立项",J591="省级立项",J591="校级立项"),"立项体系",IF(J591="创业之星","荣誉称号体系","其他")))))</f>
        <v>立项体系</v>
      </c>
      <c r="M591" s="11" t="str">
        <f>IF(J591="","",IF(OR(J591="入围奖",J591="优秀奖"),"是","是"))</f>
        <v>是</v>
      </c>
      <c r="N591" s="11" t="s">
        <v>2081</v>
      </c>
      <c r="O591" s="11" t="s">
        <v>2518</v>
      </c>
      <c r="P591" s="11" t="s">
        <v>2519</v>
      </c>
      <c r="Q591" s="11" t="s">
        <v>2464</v>
      </c>
      <c r="R591" s="11"/>
      <c r="S591" s="11"/>
      <c r="T591" s="11"/>
      <c r="U591" s="17" t="s">
        <v>80</v>
      </c>
      <c r="V591" s="11"/>
      <c r="W591" s="11"/>
      <c r="X591" s="11"/>
      <c r="Y591" s="11"/>
      <c r="Z591" s="11" t="s">
        <v>2319</v>
      </c>
      <c r="AA591" s="11"/>
      <c r="AB591" s="11"/>
      <c r="AC591" s="11"/>
      <c r="AD591" s="22">
        <f ca="1">IF(A591="","",TODAY())</f>
        <v>46211</v>
      </c>
    </row>
    <row r="592" customHeight="1" spans="1:30">
      <c r="A592" s="11" t="s">
        <v>2520</v>
      </c>
      <c r="B592" s="21">
        <v>2026</v>
      </c>
      <c r="C592" s="17" t="s">
        <v>2521</v>
      </c>
      <c r="D592" s="17" t="s">
        <v>5</v>
      </c>
      <c r="E592" s="18" t="s">
        <v>109</v>
      </c>
      <c r="F592" s="18" t="s">
        <v>2316</v>
      </c>
      <c r="G592" s="23">
        <v>2026</v>
      </c>
      <c r="H592" s="11" t="s">
        <v>5</v>
      </c>
      <c r="I592" s="11" t="s">
        <v>129</v>
      </c>
      <c r="J592" s="11" t="s">
        <v>130</v>
      </c>
      <c r="K592" s="11" t="str">
        <f>IF(J592="","",IF(OR(J592="金奖",J592="特等奖"),"顶级成果",IF(OR(J592="银奖",J592="一等奖",J592="创业之星"),"高等级成果",IF(OR(J592="铜奖",J592="二等奖"),"中等级成果",IF(OR(J592="三等奖",J592="优秀结项",J592="合格结项"),"一般成果",IF(OR(J592="国家级立项",J592="省级立项",J592="校级立项"),"立项成果","参与成果"))))))</f>
        <v>立项成果</v>
      </c>
      <c r="L592" s="11" t="str">
        <f>IF(J592="","",IF(OR(J592="金奖",J592="银奖",J592="铜奖"),"金银铜体系",IF(OR(J592="特等奖",J592="一等奖",J592="二等奖",J592="三等奖"),"特一二三体系",IF(OR(J592="国家级立项",J592="省级立项",J592="校级立项"),"立项体系",IF(J592="创业之星","荣誉称号体系","其他")))))</f>
        <v>立项体系</v>
      </c>
      <c r="M592" s="11" t="str">
        <f>IF(J592="","",IF(OR(J592="入围奖",J592="优秀奖"),"是","是"))</f>
        <v>是</v>
      </c>
      <c r="N592" s="11" t="s">
        <v>2522</v>
      </c>
      <c r="O592" s="11" t="s">
        <v>2523</v>
      </c>
      <c r="P592" s="11" t="s">
        <v>2524</v>
      </c>
      <c r="Q592" s="11" t="s">
        <v>2509</v>
      </c>
      <c r="R592" s="11"/>
      <c r="S592" s="11"/>
      <c r="T592" s="11"/>
      <c r="U592" s="17" t="s">
        <v>80</v>
      </c>
      <c r="V592" s="11"/>
      <c r="W592" s="11"/>
      <c r="X592" s="11"/>
      <c r="Y592" s="11"/>
      <c r="Z592" s="11" t="s">
        <v>2319</v>
      </c>
      <c r="AA592" s="11"/>
      <c r="AB592" s="11"/>
      <c r="AC592" s="11"/>
      <c r="AD592" s="22">
        <f ca="1">IF(A592="","",TODAY())</f>
        <v>46211</v>
      </c>
    </row>
    <row r="593" customHeight="1" spans="1:30">
      <c r="A593" s="11" t="s">
        <v>2525</v>
      </c>
      <c r="B593" s="21">
        <v>2026</v>
      </c>
      <c r="C593" s="17" t="s">
        <v>2526</v>
      </c>
      <c r="D593" s="17" t="s">
        <v>5</v>
      </c>
      <c r="E593" s="18" t="s">
        <v>109</v>
      </c>
      <c r="F593" s="18" t="s">
        <v>2316</v>
      </c>
      <c r="G593" s="23">
        <v>2026</v>
      </c>
      <c r="H593" s="11" t="s">
        <v>5</v>
      </c>
      <c r="I593" s="11" t="s">
        <v>129</v>
      </c>
      <c r="J593" s="11" t="s">
        <v>130</v>
      </c>
      <c r="K593" s="11" t="str">
        <f>IF(J593="","",IF(OR(J593="金奖",J593="特等奖"),"顶级成果",IF(OR(J593="银奖",J593="一等奖",J593="创业之星"),"高等级成果",IF(OR(J593="铜奖",J593="二等奖"),"中等级成果",IF(OR(J593="三等奖",J593="优秀结项",J593="合格结项"),"一般成果",IF(OR(J593="国家级立项",J593="省级立项",J593="校级立项"),"立项成果","参与成果"))))))</f>
        <v>立项成果</v>
      </c>
      <c r="L593" s="11" t="str">
        <f>IF(J593="","",IF(OR(J593="金奖",J593="银奖",J593="铜奖"),"金银铜体系",IF(OR(J593="特等奖",J593="一等奖",J593="二等奖",J593="三等奖"),"特一二三体系",IF(OR(J593="国家级立项",J593="省级立项",J593="校级立项"),"立项体系",IF(J593="创业之星","荣誉称号体系","其他")))))</f>
        <v>立项体系</v>
      </c>
      <c r="M593" s="11" t="str">
        <f>IF(J593="","",IF(OR(J593="入围奖",J593="优秀奖"),"是","是"))</f>
        <v>是</v>
      </c>
      <c r="N593" s="11" t="s">
        <v>2527</v>
      </c>
      <c r="O593" s="11" t="s">
        <v>2528</v>
      </c>
      <c r="P593" s="11" t="s">
        <v>2529</v>
      </c>
      <c r="Q593" s="11" t="s">
        <v>1539</v>
      </c>
      <c r="R593" s="11"/>
      <c r="S593" s="11"/>
      <c r="T593" s="11"/>
      <c r="U593" s="17" t="s">
        <v>80</v>
      </c>
      <c r="V593" s="11"/>
      <c r="W593" s="11"/>
      <c r="X593" s="11"/>
      <c r="Y593" s="11"/>
      <c r="Z593" s="11" t="s">
        <v>2319</v>
      </c>
      <c r="AA593" s="11"/>
      <c r="AB593" s="11"/>
      <c r="AC593" s="11"/>
      <c r="AD593" s="22">
        <f ca="1">IF(A593="","",TODAY())</f>
        <v>46211</v>
      </c>
    </row>
    <row r="594" customHeight="1" spans="1:30">
      <c r="A594" s="11" t="s">
        <v>2530</v>
      </c>
      <c r="B594" s="21">
        <v>2026</v>
      </c>
      <c r="C594" s="17" t="s">
        <v>2531</v>
      </c>
      <c r="D594" s="17" t="s">
        <v>5</v>
      </c>
      <c r="E594" s="18" t="s">
        <v>109</v>
      </c>
      <c r="F594" s="18" t="s">
        <v>2316</v>
      </c>
      <c r="G594" s="23">
        <v>2026</v>
      </c>
      <c r="H594" s="11" t="s">
        <v>5</v>
      </c>
      <c r="I594" s="11" t="s">
        <v>129</v>
      </c>
      <c r="J594" s="11" t="s">
        <v>130</v>
      </c>
      <c r="K594" s="11" t="str">
        <f>IF(J594="","",IF(OR(J594="金奖",J594="特等奖"),"顶级成果",IF(OR(J594="银奖",J594="一等奖",J594="创业之星"),"高等级成果",IF(OR(J594="铜奖",J594="二等奖"),"中等级成果",IF(OR(J594="三等奖",J594="优秀结项",J594="合格结项"),"一般成果",IF(OR(J594="国家级立项",J594="省级立项",J594="校级立项"),"立项成果","参与成果"))))))</f>
        <v>立项成果</v>
      </c>
      <c r="L594" s="11" t="str">
        <f>IF(J594="","",IF(OR(J594="金奖",J594="银奖",J594="铜奖"),"金银铜体系",IF(OR(J594="特等奖",J594="一等奖",J594="二等奖",J594="三等奖"),"特一二三体系",IF(OR(J594="国家级立项",J594="省级立项",J594="校级立项"),"立项体系",IF(J594="创业之星","荣誉称号体系","其他")))))</f>
        <v>立项体系</v>
      </c>
      <c r="M594" s="11" t="str">
        <f>IF(J594="","",IF(OR(J594="入围奖",J594="优秀奖"),"是","是"))</f>
        <v>是</v>
      </c>
      <c r="N594" s="11" t="s">
        <v>2532</v>
      </c>
      <c r="O594" s="11" t="s">
        <v>2533</v>
      </c>
      <c r="P594" s="11" t="s">
        <v>2534</v>
      </c>
      <c r="Q594" s="11" t="s">
        <v>2535</v>
      </c>
      <c r="R594" s="11"/>
      <c r="S594" s="11"/>
      <c r="T594" s="11"/>
      <c r="U594" s="17" t="s">
        <v>80</v>
      </c>
      <c r="V594" s="11"/>
      <c r="W594" s="11"/>
      <c r="X594" s="11"/>
      <c r="Y594" s="11"/>
      <c r="Z594" s="11" t="s">
        <v>2319</v>
      </c>
      <c r="AA594" s="11"/>
      <c r="AB594" s="11"/>
      <c r="AC594" s="11"/>
      <c r="AD594" s="22">
        <f ca="1">IF(A594="","",TODAY())</f>
        <v>46211</v>
      </c>
    </row>
    <row r="595" customHeight="1" spans="1:30">
      <c r="A595" s="11" t="s">
        <v>2536</v>
      </c>
      <c r="B595" s="21">
        <v>2026</v>
      </c>
      <c r="C595" s="17" t="s">
        <v>2537</v>
      </c>
      <c r="D595" s="17" t="s">
        <v>5</v>
      </c>
      <c r="E595" s="18" t="s">
        <v>109</v>
      </c>
      <c r="F595" s="18" t="s">
        <v>2316</v>
      </c>
      <c r="G595" s="23">
        <v>2026</v>
      </c>
      <c r="H595" s="11" t="s">
        <v>5</v>
      </c>
      <c r="I595" s="11" t="s">
        <v>129</v>
      </c>
      <c r="J595" s="11" t="s">
        <v>130</v>
      </c>
      <c r="K595" s="11" t="str">
        <f>IF(J595="","",IF(OR(J595="金奖",J595="特等奖"),"顶级成果",IF(OR(J595="银奖",J595="一等奖",J595="创业之星"),"高等级成果",IF(OR(J595="铜奖",J595="二等奖"),"中等级成果",IF(OR(J595="三等奖",J595="优秀结项",J595="合格结项"),"一般成果",IF(OR(J595="国家级立项",J595="省级立项",J595="校级立项"),"立项成果","参与成果"))))))</f>
        <v>立项成果</v>
      </c>
      <c r="L595" s="11" t="str">
        <f>IF(J595="","",IF(OR(J595="金奖",J595="银奖",J595="铜奖"),"金银铜体系",IF(OR(J595="特等奖",J595="一等奖",J595="二等奖",J595="三等奖"),"特一二三体系",IF(OR(J595="国家级立项",J595="省级立项",J595="校级立项"),"立项体系",IF(J595="创业之星","荣誉称号体系","其他")))))</f>
        <v>立项体系</v>
      </c>
      <c r="M595" s="11" t="str">
        <f>IF(J595="","",IF(OR(J595="入围奖",J595="优秀奖"),"是","是"))</f>
        <v>是</v>
      </c>
      <c r="N595" s="11" t="s">
        <v>2538</v>
      </c>
      <c r="O595" s="11" t="s">
        <v>2539</v>
      </c>
      <c r="P595" s="11" t="s">
        <v>2540</v>
      </c>
      <c r="Q595" s="11" t="s">
        <v>529</v>
      </c>
      <c r="R595" s="11"/>
      <c r="S595" s="11"/>
      <c r="T595" s="11"/>
      <c r="U595" s="17" t="s">
        <v>80</v>
      </c>
      <c r="V595" s="11"/>
      <c r="W595" s="11"/>
      <c r="X595" s="11"/>
      <c r="Y595" s="11"/>
      <c r="Z595" s="11" t="s">
        <v>2319</v>
      </c>
      <c r="AA595" s="11"/>
      <c r="AB595" s="11"/>
      <c r="AC595" s="11"/>
      <c r="AD595" s="22">
        <f ca="1">IF(A595="","",TODAY())</f>
        <v>46211</v>
      </c>
    </row>
    <row r="596" customHeight="1" spans="1:30">
      <c r="A596" s="11" t="s">
        <v>2541</v>
      </c>
      <c r="B596" s="21">
        <v>2026</v>
      </c>
      <c r="C596" s="17" t="s">
        <v>2542</v>
      </c>
      <c r="D596" s="17" t="s">
        <v>5</v>
      </c>
      <c r="E596" s="18" t="s">
        <v>109</v>
      </c>
      <c r="F596" s="18" t="s">
        <v>2316</v>
      </c>
      <c r="G596" s="23">
        <v>2026</v>
      </c>
      <c r="H596" s="11" t="s">
        <v>5</v>
      </c>
      <c r="I596" s="11" t="s">
        <v>129</v>
      </c>
      <c r="J596" s="11" t="s">
        <v>130</v>
      </c>
      <c r="K596" s="11" t="str">
        <f>IF(J596="","",IF(OR(J596="金奖",J596="特等奖"),"顶级成果",IF(OR(J596="银奖",J596="一等奖",J596="创业之星"),"高等级成果",IF(OR(J596="铜奖",J596="二等奖"),"中等级成果",IF(OR(J596="三等奖",J596="优秀结项",J596="合格结项"),"一般成果",IF(OR(J596="国家级立项",J596="省级立项",J596="校级立项"),"立项成果","参与成果"))))))</f>
        <v>立项成果</v>
      </c>
      <c r="L596" s="11" t="str">
        <f>IF(J596="","",IF(OR(J596="金奖",J596="银奖",J596="铜奖"),"金银铜体系",IF(OR(J596="特等奖",J596="一等奖",J596="二等奖",J596="三等奖"),"特一二三体系",IF(OR(J596="国家级立项",J596="省级立项",J596="校级立项"),"立项体系",IF(J596="创业之星","荣誉称号体系","其他")))))</f>
        <v>立项体系</v>
      </c>
      <c r="M596" s="11" t="str">
        <f>IF(J596="","",IF(OR(J596="入围奖",J596="优秀奖"),"是","是"))</f>
        <v>是</v>
      </c>
      <c r="N596" s="11" t="s">
        <v>2543</v>
      </c>
      <c r="O596" s="11" t="s">
        <v>2544</v>
      </c>
      <c r="P596" s="11" t="s">
        <v>2545</v>
      </c>
      <c r="Q596" s="11" t="s">
        <v>1961</v>
      </c>
      <c r="R596" s="11"/>
      <c r="S596" s="11"/>
      <c r="T596" s="11"/>
      <c r="U596" s="17" t="s">
        <v>80</v>
      </c>
      <c r="V596" s="11"/>
      <c r="W596" s="11"/>
      <c r="X596" s="11"/>
      <c r="Y596" s="11"/>
      <c r="Z596" s="11" t="s">
        <v>2319</v>
      </c>
      <c r="AA596" s="11"/>
      <c r="AB596" s="11"/>
      <c r="AC596" s="11"/>
      <c r="AD596" s="22">
        <f ca="1">IF(A596="","",TODAY())</f>
        <v>46211</v>
      </c>
    </row>
    <row r="597" customHeight="1" spans="1:30">
      <c r="A597" s="11" t="s">
        <v>2546</v>
      </c>
      <c r="B597" s="21">
        <v>2026</v>
      </c>
      <c r="C597" s="17" t="s">
        <v>2547</v>
      </c>
      <c r="D597" s="17" t="s">
        <v>5</v>
      </c>
      <c r="E597" s="18" t="s">
        <v>109</v>
      </c>
      <c r="F597" s="18" t="s">
        <v>2316</v>
      </c>
      <c r="G597" s="23">
        <v>2026</v>
      </c>
      <c r="H597" s="11" t="s">
        <v>5</v>
      </c>
      <c r="I597" s="11" t="s">
        <v>129</v>
      </c>
      <c r="J597" s="11" t="s">
        <v>130</v>
      </c>
      <c r="K597" s="11" t="str">
        <f>IF(J597="","",IF(OR(J597="金奖",J597="特等奖"),"顶级成果",IF(OR(J597="银奖",J597="一等奖",J597="创业之星"),"高等级成果",IF(OR(J597="铜奖",J597="二等奖"),"中等级成果",IF(OR(J597="三等奖",J597="优秀结项",J597="合格结项"),"一般成果",IF(OR(J597="国家级立项",J597="省级立项",J597="校级立项"),"立项成果","参与成果"))))))</f>
        <v>立项成果</v>
      </c>
      <c r="L597" s="11" t="str">
        <f>IF(J597="","",IF(OR(J597="金奖",J597="银奖",J597="铜奖"),"金银铜体系",IF(OR(J597="特等奖",J597="一等奖",J597="二等奖",J597="三等奖"),"特一二三体系",IF(OR(J597="国家级立项",J597="省级立项",J597="校级立项"),"立项体系",IF(J597="创业之星","荣誉称号体系","其他")))))</f>
        <v>立项体系</v>
      </c>
      <c r="M597" s="11" t="str">
        <f>IF(J597="","",IF(OR(J597="入围奖",J597="优秀奖"),"是","是"))</f>
        <v>是</v>
      </c>
      <c r="N597" s="11" t="s">
        <v>2261</v>
      </c>
      <c r="O597" s="11" t="s">
        <v>2548</v>
      </c>
      <c r="P597" s="11" t="s">
        <v>2549</v>
      </c>
      <c r="Q597" s="11" t="s">
        <v>2550</v>
      </c>
      <c r="R597" s="11"/>
      <c r="S597" s="11"/>
      <c r="T597" s="11"/>
      <c r="U597" s="17" t="s">
        <v>80</v>
      </c>
      <c r="V597" s="11"/>
      <c r="W597" s="11"/>
      <c r="X597" s="11"/>
      <c r="Y597" s="11"/>
      <c r="Z597" s="11" t="s">
        <v>2319</v>
      </c>
      <c r="AA597" s="11"/>
      <c r="AB597" s="11"/>
      <c r="AC597" s="11"/>
      <c r="AD597" s="22">
        <f ca="1">IF(A597="","",TODAY())</f>
        <v>46211</v>
      </c>
    </row>
    <row r="598" customHeight="1" spans="1:30">
      <c r="A598" s="11" t="s">
        <v>2551</v>
      </c>
      <c r="B598" s="21">
        <v>2026</v>
      </c>
      <c r="C598" s="17" t="s">
        <v>2552</v>
      </c>
      <c r="D598" s="17" t="s">
        <v>5</v>
      </c>
      <c r="E598" s="18" t="s">
        <v>109</v>
      </c>
      <c r="F598" s="18" t="s">
        <v>2316</v>
      </c>
      <c r="G598" s="23">
        <v>2026</v>
      </c>
      <c r="H598" s="11" t="s">
        <v>5</v>
      </c>
      <c r="I598" s="11" t="s">
        <v>129</v>
      </c>
      <c r="J598" s="11" t="s">
        <v>130</v>
      </c>
      <c r="K598" s="11" t="str">
        <f>IF(J598="","",IF(OR(J598="金奖",J598="特等奖"),"顶级成果",IF(OR(J598="银奖",J598="一等奖",J598="创业之星"),"高等级成果",IF(OR(J598="铜奖",J598="二等奖"),"中等级成果",IF(OR(J598="三等奖",J598="优秀结项",J598="合格结项"),"一般成果",IF(OR(J598="国家级立项",J598="省级立项",J598="校级立项"),"立项成果","参与成果"))))))</f>
        <v>立项成果</v>
      </c>
      <c r="L598" s="11" t="str">
        <f>IF(J598="","",IF(OR(J598="金奖",J598="银奖",J598="铜奖"),"金银铜体系",IF(OR(J598="特等奖",J598="一等奖",J598="二等奖",J598="三等奖"),"特一二三体系",IF(OR(J598="国家级立项",J598="省级立项",J598="校级立项"),"立项体系",IF(J598="创业之星","荣誉称号体系","其他")))))</f>
        <v>立项体系</v>
      </c>
      <c r="M598" s="11" t="str">
        <f>IF(J598="","",IF(OR(J598="入围奖",J598="优秀奖"),"是","是"))</f>
        <v>是</v>
      </c>
      <c r="N598" s="11" t="s">
        <v>2553</v>
      </c>
      <c r="O598" s="11" t="s">
        <v>2554</v>
      </c>
      <c r="P598" s="11" t="s">
        <v>2555</v>
      </c>
      <c r="Q598" s="11" t="s">
        <v>2535</v>
      </c>
      <c r="R598" s="11"/>
      <c r="S598" s="11"/>
      <c r="T598" s="11"/>
      <c r="U598" s="17" t="s">
        <v>80</v>
      </c>
      <c r="V598" s="11"/>
      <c r="W598" s="11"/>
      <c r="X598" s="11"/>
      <c r="Y598" s="11"/>
      <c r="Z598" s="11" t="s">
        <v>2319</v>
      </c>
      <c r="AA598" s="11"/>
      <c r="AB598" s="11"/>
      <c r="AC598" s="11"/>
      <c r="AD598" s="22">
        <f ca="1">IF(A598="","",TODAY())</f>
        <v>46211</v>
      </c>
    </row>
    <row r="599" customHeight="1" spans="1:30">
      <c r="A599" s="11" t="s">
        <v>2556</v>
      </c>
      <c r="B599" s="21">
        <v>2026</v>
      </c>
      <c r="C599" s="17" t="s">
        <v>2557</v>
      </c>
      <c r="D599" s="17" t="s">
        <v>5</v>
      </c>
      <c r="E599" s="18" t="s">
        <v>109</v>
      </c>
      <c r="F599" s="18" t="s">
        <v>2316</v>
      </c>
      <c r="G599" s="23">
        <v>2026</v>
      </c>
      <c r="H599" s="11" t="s">
        <v>5</v>
      </c>
      <c r="I599" s="11" t="s">
        <v>129</v>
      </c>
      <c r="J599" s="11" t="s">
        <v>130</v>
      </c>
      <c r="K599" s="11" t="str">
        <f>IF(J599="","",IF(OR(J599="金奖",J599="特等奖"),"顶级成果",IF(OR(J599="银奖",J599="一等奖",J599="创业之星"),"高等级成果",IF(OR(J599="铜奖",J599="二等奖"),"中等级成果",IF(OR(J599="三等奖",J599="优秀结项",J599="合格结项"),"一般成果",IF(OR(J599="国家级立项",J599="省级立项",J599="校级立项"),"立项成果","参与成果"))))))</f>
        <v>立项成果</v>
      </c>
      <c r="L599" s="11" t="str">
        <f>IF(J599="","",IF(OR(J599="金奖",J599="银奖",J599="铜奖"),"金银铜体系",IF(OR(J599="特等奖",J599="一等奖",J599="二等奖",J599="三等奖"),"特一二三体系",IF(OR(J599="国家级立项",J599="省级立项",J599="校级立项"),"立项体系",IF(J599="创业之星","荣誉称号体系","其他")))))</f>
        <v>立项体系</v>
      </c>
      <c r="M599" s="11" t="str">
        <f>IF(J599="","",IF(OR(J599="入围奖",J599="优秀奖"),"是","是"))</f>
        <v>是</v>
      </c>
      <c r="N599" s="11" t="s">
        <v>2558</v>
      </c>
      <c r="O599" s="11" t="s">
        <v>2559</v>
      </c>
      <c r="P599" s="11" t="s">
        <v>2560</v>
      </c>
      <c r="Q599" s="11" t="s">
        <v>1484</v>
      </c>
      <c r="R599" s="11"/>
      <c r="S599" s="11"/>
      <c r="T599" s="11"/>
      <c r="U599" s="17" t="s">
        <v>80</v>
      </c>
      <c r="V599" s="11"/>
      <c r="W599" s="11"/>
      <c r="X599" s="11"/>
      <c r="Y599" s="11"/>
      <c r="Z599" s="11" t="s">
        <v>2319</v>
      </c>
      <c r="AA599" s="11"/>
      <c r="AB599" s="11"/>
      <c r="AC599" s="11"/>
      <c r="AD599" s="22">
        <f ca="1">IF(A599="","",TODAY())</f>
        <v>46211</v>
      </c>
    </row>
    <row r="600" customHeight="1" spans="1:30">
      <c r="A600" s="11" t="s">
        <v>2561</v>
      </c>
      <c r="B600" s="21">
        <v>2026</v>
      </c>
      <c r="C600" s="17" t="s">
        <v>2562</v>
      </c>
      <c r="D600" s="17" t="s">
        <v>5</v>
      </c>
      <c r="E600" s="18" t="s">
        <v>109</v>
      </c>
      <c r="F600" s="18" t="s">
        <v>2316</v>
      </c>
      <c r="G600" s="23">
        <v>2026</v>
      </c>
      <c r="H600" s="11" t="s">
        <v>5</v>
      </c>
      <c r="I600" s="11" t="s">
        <v>129</v>
      </c>
      <c r="J600" s="11" t="s">
        <v>130</v>
      </c>
      <c r="K600" s="11" t="str">
        <f>IF(J600="","",IF(OR(J600="金奖",J600="特等奖"),"顶级成果",IF(OR(J600="银奖",J600="一等奖",J600="创业之星"),"高等级成果",IF(OR(J600="铜奖",J600="二等奖"),"中等级成果",IF(OR(J600="三等奖",J600="优秀结项",J600="合格结项"),"一般成果",IF(OR(J600="国家级立项",J600="省级立项",J600="校级立项"),"立项成果","参与成果"))))))</f>
        <v>立项成果</v>
      </c>
      <c r="L600" s="11" t="str">
        <f>IF(J600="","",IF(OR(J600="金奖",J600="银奖",J600="铜奖"),"金银铜体系",IF(OR(J600="特等奖",J600="一等奖",J600="二等奖",J600="三等奖"),"特一二三体系",IF(OR(J600="国家级立项",J600="省级立项",J600="校级立项"),"立项体系",IF(J600="创业之星","荣誉称号体系","其他")))))</f>
        <v>立项体系</v>
      </c>
      <c r="M600" s="11" t="str">
        <f>IF(J600="","",IF(OR(J600="入围奖",J600="优秀奖"),"是","是"))</f>
        <v>是</v>
      </c>
      <c r="N600" s="11" t="s">
        <v>2563</v>
      </c>
      <c r="O600" s="11" t="s">
        <v>2564</v>
      </c>
      <c r="P600" s="11" t="s">
        <v>2565</v>
      </c>
      <c r="Q600" s="11" t="s">
        <v>1484</v>
      </c>
      <c r="R600" s="11"/>
      <c r="S600" s="11"/>
      <c r="T600" s="11"/>
      <c r="U600" s="17" t="s">
        <v>80</v>
      </c>
      <c r="V600" s="11"/>
      <c r="W600" s="11"/>
      <c r="X600" s="11"/>
      <c r="Y600" s="11"/>
      <c r="Z600" s="11" t="s">
        <v>2319</v>
      </c>
      <c r="AA600" s="11"/>
      <c r="AB600" s="11"/>
      <c r="AC600" s="11"/>
      <c r="AD600" s="22">
        <f ca="1">IF(A600="","",TODAY())</f>
        <v>46211</v>
      </c>
    </row>
    <row r="601" customHeight="1" spans="1:30">
      <c r="A601" s="11" t="s">
        <v>2566</v>
      </c>
      <c r="B601" s="21">
        <v>2026</v>
      </c>
      <c r="C601" s="17" t="s">
        <v>2567</v>
      </c>
      <c r="D601" s="17" t="s">
        <v>5</v>
      </c>
      <c r="E601" s="18" t="s">
        <v>109</v>
      </c>
      <c r="F601" s="18" t="s">
        <v>2316</v>
      </c>
      <c r="G601" s="23">
        <v>2026</v>
      </c>
      <c r="H601" s="11" t="s">
        <v>5</v>
      </c>
      <c r="I601" s="11" t="s">
        <v>129</v>
      </c>
      <c r="J601" s="11" t="s">
        <v>130</v>
      </c>
      <c r="K601" s="11" t="str">
        <f>IF(J601="","",IF(OR(J601="金奖",J601="特等奖"),"顶级成果",IF(OR(J601="银奖",J601="一等奖",J601="创业之星"),"高等级成果",IF(OR(J601="铜奖",J601="二等奖"),"中等级成果",IF(OR(J601="三等奖",J601="优秀结项",J601="合格结项"),"一般成果",IF(OR(J601="国家级立项",J601="省级立项",J601="校级立项"),"立项成果","参与成果"))))))</f>
        <v>立项成果</v>
      </c>
      <c r="L601" s="11" t="str">
        <f>IF(J601="","",IF(OR(J601="金奖",J601="银奖",J601="铜奖"),"金银铜体系",IF(OR(J601="特等奖",J601="一等奖",J601="二等奖",J601="三等奖"),"特一二三体系",IF(OR(J601="国家级立项",J601="省级立项",J601="校级立项"),"立项体系",IF(J601="创业之星","荣誉称号体系","其他")))))</f>
        <v>立项体系</v>
      </c>
      <c r="M601" s="11" t="str">
        <f>IF(J601="","",IF(OR(J601="入围奖",J601="优秀奖"),"是","是"))</f>
        <v>是</v>
      </c>
      <c r="N601" s="11" t="s">
        <v>1712</v>
      </c>
      <c r="O601" s="11" t="s">
        <v>2568</v>
      </c>
      <c r="P601" s="11" t="s">
        <v>2569</v>
      </c>
      <c r="Q601" s="11" t="s">
        <v>529</v>
      </c>
      <c r="R601" s="11"/>
      <c r="S601" s="11"/>
      <c r="T601" s="11"/>
      <c r="U601" s="17" t="s">
        <v>80</v>
      </c>
      <c r="V601" s="11"/>
      <c r="W601" s="11"/>
      <c r="X601" s="11"/>
      <c r="Y601" s="11"/>
      <c r="Z601" s="11" t="s">
        <v>2319</v>
      </c>
      <c r="AA601" s="11"/>
      <c r="AB601" s="11"/>
      <c r="AC601" s="11"/>
      <c r="AD601" s="22">
        <f ca="1">IF(A601="","",TODAY())</f>
        <v>46211</v>
      </c>
    </row>
    <row r="602" customHeight="1" spans="1:30">
      <c r="A602" s="11" t="s">
        <v>2570</v>
      </c>
      <c r="B602" s="21">
        <v>2026</v>
      </c>
      <c r="C602" s="17" t="s">
        <v>2571</v>
      </c>
      <c r="D602" s="17" t="s">
        <v>5</v>
      </c>
      <c r="E602" s="18" t="s">
        <v>109</v>
      </c>
      <c r="F602" s="18" t="s">
        <v>2316</v>
      </c>
      <c r="G602" s="23">
        <v>2026</v>
      </c>
      <c r="H602" s="11" t="s">
        <v>5</v>
      </c>
      <c r="I602" s="11" t="s">
        <v>129</v>
      </c>
      <c r="J602" s="11" t="s">
        <v>130</v>
      </c>
      <c r="K602" s="11" t="str">
        <f>IF(J602="","",IF(OR(J602="金奖",J602="特等奖"),"顶级成果",IF(OR(J602="银奖",J602="一等奖",J602="创业之星"),"高等级成果",IF(OR(J602="铜奖",J602="二等奖"),"中等级成果",IF(OR(J602="三等奖",J602="优秀结项",J602="合格结项"),"一般成果",IF(OR(J602="国家级立项",J602="省级立项",J602="校级立项"),"立项成果","参与成果"))))))</f>
        <v>立项成果</v>
      </c>
      <c r="L602" s="11" t="str">
        <f>IF(J602="","",IF(OR(J602="金奖",J602="银奖",J602="铜奖"),"金银铜体系",IF(OR(J602="特等奖",J602="一等奖",J602="二等奖",J602="三等奖"),"特一二三体系",IF(OR(J602="国家级立项",J602="省级立项",J602="校级立项"),"立项体系",IF(J602="创业之星","荣誉称号体系","其他")))))</f>
        <v>立项体系</v>
      </c>
      <c r="M602" s="11" t="str">
        <f>IF(J602="","",IF(OR(J602="入围奖",J602="优秀奖"),"是","是"))</f>
        <v>是</v>
      </c>
      <c r="N602" s="11" t="s">
        <v>2572</v>
      </c>
      <c r="O602" s="11" t="s">
        <v>2573</v>
      </c>
      <c r="P602" s="11" t="s">
        <v>2574</v>
      </c>
      <c r="Q602" s="11" t="s">
        <v>2498</v>
      </c>
      <c r="R602" s="11"/>
      <c r="S602" s="11"/>
      <c r="T602" s="11"/>
      <c r="U602" s="17" t="s">
        <v>80</v>
      </c>
      <c r="V602" s="11"/>
      <c r="W602" s="11"/>
      <c r="X602" s="11"/>
      <c r="Y602" s="11"/>
      <c r="Z602" s="11" t="s">
        <v>2319</v>
      </c>
      <c r="AA602" s="11"/>
      <c r="AB602" s="11"/>
      <c r="AC602" s="11"/>
      <c r="AD602" s="22">
        <f ca="1">IF(A602="","",TODAY())</f>
        <v>46211</v>
      </c>
    </row>
    <row r="603" customHeight="1" spans="1:30">
      <c r="A603" s="11" t="s">
        <v>2575</v>
      </c>
      <c r="B603" s="21">
        <v>2026</v>
      </c>
      <c r="C603" s="17" t="s">
        <v>2576</v>
      </c>
      <c r="D603" s="17" t="s">
        <v>5</v>
      </c>
      <c r="E603" s="18" t="s">
        <v>109</v>
      </c>
      <c r="F603" s="18" t="s">
        <v>2316</v>
      </c>
      <c r="G603" s="23">
        <v>2026</v>
      </c>
      <c r="H603" s="11" t="s">
        <v>5</v>
      </c>
      <c r="I603" s="11" t="s">
        <v>129</v>
      </c>
      <c r="J603" s="11" t="s">
        <v>130</v>
      </c>
      <c r="K603" s="11" t="str">
        <f>IF(J603="","",IF(OR(J603="金奖",J603="特等奖"),"顶级成果",IF(OR(J603="银奖",J603="一等奖",J603="创业之星"),"高等级成果",IF(OR(J603="铜奖",J603="二等奖"),"中等级成果",IF(OR(J603="三等奖",J603="优秀结项",J603="合格结项"),"一般成果",IF(OR(J603="国家级立项",J603="省级立项",J603="校级立项"),"立项成果","参与成果"))))))</f>
        <v>立项成果</v>
      </c>
      <c r="L603" s="11" t="str">
        <f>IF(J603="","",IF(OR(J603="金奖",J603="银奖",J603="铜奖"),"金银铜体系",IF(OR(J603="特等奖",J603="一等奖",J603="二等奖",J603="三等奖"),"特一二三体系",IF(OR(J603="国家级立项",J603="省级立项",J603="校级立项"),"立项体系",IF(J603="创业之星","荣誉称号体系","其他")))))</f>
        <v>立项体系</v>
      </c>
      <c r="M603" s="11" t="str">
        <f>IF(J603="","",IF(OR(J603="入围奖",J603="优秀奖"),"是","是"))</f>
        <v>是</v>
      </c>
      <c r="N603" s="11" t="s">
        <v>2577</v>
      </c>
      <c r="O603" s="11" t="s">
        <v>2578</v>
      </c>
      <c r="P603" s="11" t="s">
        <v>2579</v>
      </c>
      <c r="Q603" s="11" t="s">
        <v>1948</v>
      </c>
      <c r="R603" s="11"/>
      <c r="S603" s="11"/>
      <c r="T603" s="11"/>
      <c r="U603" s="17" t="s">
        <v>80</v>
      </c>
      <c r="V603" s="11"/>
      <c r="W603" s="11"/>
      <c r="X603" s="11"/>
      <c r="Y603" s="11"/>
      <c r="Z603" s="11" t="s">
        <v>2319</v>
      </c>
      <c r="AA603" s="11"/>
      <c r="AB603" s="11"/>
      <c r="AC603" s="11"/>
      <c r="AD603" s="22">
        <f ca="1">IF(A603="","",TODAY())</f>
        <v>46211</v>
      </c>
    </row>
    <row r="604" customHeight="1" spans="1:30">
      <c r="A604" s="11" t="s">
        <v>2580</v>
      </c>
      <c r="B604" s="21">
        <v>2026</v>
      </c>
      <c r="C604" s="17" t="s">
        <v>2581</v>
      </c>
      <c r="D604" s="17" t="s">
        <v>5</v>
      </c>
      <c r="E604" s="18" t="s">
        <v>109</v>
      </c>
      <c r="F604" s="18" t="s">
        <v>2316</v>
      </c>
      <c r="G604" s="23">
        <v>2026</v>
      </c>
      <c r="H604" s="11" t="s">
        <v>5</v>
      </c>
      <c r="I604" s="11" t="s">
        <v>129</v>
      </c>
      <c r="J604" s="11" t="s">
        <v>130</v>
      </c>
      <c r="K604" s="11" t="str">
        <f>IF(J604="","",IF(OR(J604="金奖",J604="特等奖"),"顶级成果",IF(OR(J604="银奖",J604="一等奖",J604="创业之星"),"高等级成果",IF(OR(J604="铜奖",J604="二等奖"),"中等级成果",IF(OR(J604="三等奖",J604="优秀结项",J604="合格结项"),"一般成果",IF(OR(J604="国家级立项",J604="省级立项",J604="校级立项"),"立项成果","参与成果"))))))</f>
        <v>立项成果</v>
      </c>
      <c r="L604" s="11" t="str">
        <f>IF(J604="","",IF(OR(J604="金奖",J604="银奖",J604="铜奖"),"金银铜体系",IF(OR(J604="特等奖",J604="一等奖",J604="二等奖",J604="三等奖"),"特一二三体系",IF(OR(J604="国家级立项",J604="省级立项",J604="校级立项"),"立项体系",IF(J604="创业之星","荣誉称号体系","其他")))))</f>
        <v>立项体系</v>
      </c>
      <c r="M604" s="11" t="str">
        <f>IF(J604="","",IF(OR(J604="入围奖",J604="优秀奖"),"是","是"))</f>
        <v>是</v>
      </c>
      <c r="N604" s="11" t="s">
        <v>2582</v>
      </c>
      <c r="O604" s="11" t="s">
        <v>2583</v>
      </c>
      <c r="P604" s="11" t="s">
        <v>2584</v>
      </c>
      <c r="Q604" s="11" t="s">
        <v>529</v>
      </c>
      <c r="R604" s="11"/>
      <c r="S604" s="11"/>
      <c r="T604" s="11"/>
      <c r="U604" s="17" t="s">
        <v>80</v>
      </c>
      <c r="V604" s="11"/>
      <c r="W604" s="11"/>
      <c r="X604" s="11"/>
      <c r="Y604" s="11"/>
      <c r="Z604" s="11" t="s">
        <v>2319</v>
      </c>
      <c r="AA604" s="11"/>
      <c r="AB604" s="11"/>
      <c r="AC604" s="11"/>
      <c r="AD604" s="22">
        <f ca="1">IF(A604="","",TODAY())</f>
        <v>46211</v>
      </c>
    </row>
    <row r="605" customHeight="1" spans="1:30">
      <c r="A605" s="11" t="s">
        <v>2585</v>
      </c>
      <c r="B605" s="21">
        <v>2026</v>
      </c>
      <c r="C605" s="17" t="s">
        <v>2586</v>
      </c>
      <c r="D605" s="17" t="s">
        <v>5</v>
      </c>
      <c r="E605" s="18" t="s">
        <v>109</v>
      </c>
      <c r="F605" s="18" t="s">
        <v>2316</v>
      </c>
      <c r="G605" s="23">
        <v>2026</v>
      </c>
      <c r="H605" s="11" t="s">
        <v>5</v>
      </c>
      <c r="I605" s="11" t="s">
        <v>129</v>
      </c>
      <c r="J605" s="11" t="s">
        <v>130</v>
      </c>
      <c r="K605" s="11" t="str">
        <f>IF(J605="","",IF(OR(J605="金奖",J605="特等奖"),"顶级成果",IF(OR(J605="银奖",J605="一等奖",J605="创业之星"),"高等级成果",IF(OR(J605="铜奖",J605="二等奖"),"中等级成果",IF(OR(J605="三等奖",J605="优秀结项",J605="合格结项"),"一般成果",IF(OR(J605="国家级立项",J605="省级立项",J605="校级立项"),"立项成果","参与成果"))))))</f>
        <v>立项成果</v>
      </c>
      <c r="L605" s="11" t="str">
        <f>IF(J605="","",IF(OR(J605="金奖",J605="银奖",J605="铜奖"),"金银铜体系",IF(OR(J605="特等奖",J605="一等奖",J605="二等奖",J605="三等奖"),"特一二三体系",IF(OR(J605="国家级立项",J605="省级立项",J605="校级立项"),"立项体系",IF(J605="创业之星","荣誉称号体系","其他")))))</f>
        <v>立项体系</v>
      </c>
      <c r="M605" s="11" t="str">
        <f>IF(J605="","",IF(OR(J605="入围奖",J605="优秀奖"),"是","是"))</f>
        <v>是</v>
      </c>
      <c r="N605" s="11" t="s">
        <v>2587</v>
      </c>
      <c r="O605" s="11" t="s">
        <v>2588</v>
      </c>
      <c r="P605" s="11" t="s">
        <v>2589</v>
      </c>
      <c r="Q605" s="11" t="s">
        <v>1484</v>
      </c>
      <c r="R605" s="11"/>
      <c r="S605" s="11"/>
      <c r="T605" s="11"/>
      <c r="U605" s="17" t="s">
        <v>80</v>
      </c>
      <c r="V605" s="11"/>
      <c r="W605" s="11"/>
      <c r="X605" s="11"/>
      <c r="Y605" s="11"/>
      <c r="Z605" s="11" t="s">
        <v>2319</v>
      </c>
      <c r="AA605" s="11"/>
      <c r="AB605" s="11"/>
      <c r="AC605" s="11"/>
      <c r="AD605" s="22">
        <f ca="1">IF(A605="","",TODAY())</f>
        <v>46211</v>
      </c>
    </row>
    <row r="606" customHeight="1" spans="1:30">
      <c r="A606" s="11" t="s">
        <v>2590</v>
      </c>
      <c r="B606" s="21">
        <v>2026</v>
      </c>
      <c r="C606" s="17" t="s">
        <v>2591</v>
      </c>
      <c r="D606" s="17" t="s">
        <v>5</v>
      </c>
      <c r="E606" s="18" t="s">
        <v>109</v>
      </c>
      <c r="F606" s="18" t="s">
        <v>2316</v>
      </c>
      <c r="G606" s="23">
        <v>2026</v>
      </c>
      <c r="H606" s="11" t="s">
        <v>5</v>
      </c>
      <c r="I606" s="11" t="s">
        <v>129</v>
      </c>
      <c r="J606" s="11" t="s">
        <v>130</v>
      </c>
      <c r="K606" s="11" t="str">
        <f>IF(J606="","",IF(OR(J606="金奖",J606="特等奖"),"顶级成果",IF(OR(J606="银奖",J606="一等奖",J606="创业之星"),"高等级成果",IF(OR(J606="铜奖",J606="二等奖"),"中等级成果",IF(OR(J606="三等奖",J606="优秀结项",J606="合格结项"),"一般成果",IF(OR(J606="国家级立项",J606="省级立项",J606="校级立项"),"立项成果","参与成果"))))))</f>
        <v>立项成果</v>
      </c>
      <c r="L606" s="11" t="str">
        <f>IF(J606="","",IF(OR(J606="金奖",J606="银奖",J606="铜奖"),"金银铜体系",IF(OR(J606="特等奖",J606="一等奖",J606="二等奖",J606="三等奖"),"特一二三体系",IF(OR(J606="国家级立项",J606="省级立项",J606="校级立项"),"立项体系",IF(J606="创业之星","荣誉称号体系","其他")))))</f>
        <v>立项体系</v>
      </c>
      <c r="M606" s="11" t="str">
        <f>IF(J606="","",IF(OR(J606="入围奖",J606="优秀奖"),"是","是"))</f>
        <v>是</v>
      </c>
      <c r="N606" s="11" t="s">
        <v>2592</v>
      </c>
      <c r="O606" s="11" t="s">
        <v>2593</v>
      </c>
      <c r="P606" s="11" t="s">
        <v>2594</v>
      </c>
      <c r="Q606" s="11" t="s">
        <v>2595</v>
      </c>
      <c r="R606" s="11"/>
      <c r="S606" s="11"/>
      <c r="T606" s="11"/>
      <c r="U606" s="17" t="s">
        <v>80</v>
      </c>
      <c r="V606" s="11"/>
      <c r="W606" s="11"/>
      <c r="X606" s="11"/>
      <c r="Y606" s="11"/>
      <c r="Z606" s="11" t="s">
        <v>2319</v>
      </c>
      <c r="AA606" s="11"/>
      <c r="AB606" s="11"/>
      <c r="AC606" s="11"/>
      <c r="AD606" s="22">
        <f ca="1">IF(A606="","",TODAY())</f>
        <v>46211</v>
      </c>
    </row>
    <row r="607" customHeight="1" spans="1:30">
      <c r="A607" s="11" t="s">
        <v>2596</v>
      </c>
      <c r="B607" s="21">
        <v>2026</v>
      </c>
      <c r="C607" s="17" t="s">
        <v>2597</v>
      </c>
      <c r="D607" s="17" t="s">
        <v>5</v>
      </c>
      <c r="E607" s="18" t="s">
        <v>109</v>
      </c>
      <c r="F607" s="18" t="s">
        <v>2316</v>
      </c>
      <c r="G607" s="23">
        <v>2026</v>
      </c>
      <c r="H607" s="11" t="s">
        <v>5</v>
      </c>
      <c r="I607" s="11" t="s">
        <v>129</v>
      </c>
      <c r="J607" s="11" t="s">
        <v>130</v>
      </c>
      <c r="K607" s="11" t="str">
        <f>IF(J607="","",IF(OR(J607="金奖",J607="特等奖"),"顶级成果",IF(OR(J607="银奖",J607="一等奖",J607="创业之星"),"高等级成果",IF(OR(J607="铜奖",J607="二等奖"),"中等级成果",IF(OR(J607="三等奖",J607="优秀结项",J607="合格结项"),"一般成果",IF(OR(J607="国家级立项",J607="省级立项",J607="校级立项"),"立项成果","参与成果"))))))</f>
        <v>立项成果</v>
      </c>
      <c r="L607" s="11" t="str">
        <f>IF(J607="","",IF(OR(J607="金奖",J607="银奖",J607="铜奖"),"金银铜体系",IF(OR(J607="特等奖",J607="一等奖",J607="二等奖",J607="三等奖"),"特一二三体系",IF(OR(J607="国家级立项",J607="省级立项",J607="校级立项"),"立项体系",IF(J607="创业之星","荣誉称号体系","其他")))))</f>
        <v>立项体系</v>
      </c>
      <c r="M607" s="11" t="str">
        <f>IF(J607="","",IF(OR(J607="入围奖",J607="优秀奖"),"是","是"))</f>
        <v>是</v>
      </c>
      <c r="N607" s="11" t="s">
        <v>2598</v>
      </c>
      <c r="O607" s="11" t="s">
        <v>2599</v>
      </c>
      <c r="P607" s="11" t="s">
        <v>2600</v>
      </c>
      <c r="Q607" s="11" t="s">
        <v>2601</v>
      </c>
      <c r="R607" s="11"/>
      <c r="S607" s="11"/>
      <c r="T607" s="11"/>
      <c r="U607" s="17" t="s">
        <v>2458</v>
      </c>
      <c r="V607" s="11"/>
      <c r="W607" s="11"/>
      <c r="X607" s="11"/>
      <c r="Y607" s="11"/>
      <c r="Z607" s="11" t="s">
        <v>2319</v>
      </c>
      <c r="AA607" s="11"/>
      <c r="AB607" s="11"/>
      <c r="AC607" s="11"/>
      <c r="AD607" s="22">
        <f ca="1">IF(A607="","",TODAY())</f>
        <v>46211</v>
      </c>
    </row>
    <row r="608" customHeight="1" spans="1:30">
      <c r="A608" s="11" t="s">
        <v>2602</v>
      </c>
      <c r="B608" s="21">
        <v>2026</v>
      </c>
      <c r="C608" s="17" t="s">
        <v>2603</v>
      </c>
      <c r="D608" s="17" t="s">
        <v>5</v>
      </c>
      <c r="E608" s="18" t="s">
        <v>109</v>
      </c>
      <c r="F608" s="18" t="s">
        <v>2316</v>
      </c>
      <c r="G608" s="23">
        <v>2026</v>
      </c>
      <c r="H608" s="11" t="s">
        <v>5</v>
      </c>
      <c r="I608" s="11" t="s">
        <v>129</v>
      </c>
      <c r="J608" s="11" t="s">
        <v>130</v>
      </c>
      <c r="K608" s="11" t="str">
        <f>IF(J608="","",IF(OR(J608="金奖",J608="特等奖"),"顶级成果",IF(OR(J608="银奖",J608="一等奖",J608="创业之星"),"高等级成果",IF(OR(J608="铜奖",J608="二等奖"),"中等级成果",IF(OR(J608="三等奖",J608="优秀结项",J608="合格结项"),"一般成果",IF(OR(J608="国家级立项",J608="省级立项",J608="校级立项"),"立项成果","参与成果"))))))</f>
        <v>立项成果</v>
      </c>
      <c r="L608" s="11" t="str">
        <f>IF(J608="","",IF(OR(J608="金奖",J608="银奖",J608="铜奖"),"金银铜体系",IF(OR(J608="特等奖",J608="一等奖",J608="二等奖",J608="三等奖"),"特一二三体系",IF(OR(J608="国家级立项",J608="省级立项",J608="校级立项"),"立项体系",IF(J608="创业之星","荣誉称号体系","其他")))))</f>
        <v>立项体系</v>
      </c>
      <c r="M608" s="11" t="s">
        <v>72</v>
      </c>
      <c r="N608" s="11" t="s">
        <v>2604</v>
      </c>
      <c r="O608" s="11" t="s">
        <v>2605</v>
      </c>
      <c r="P608" s="25" t="s">
        <v>2606</v>
      </c>
      <c r="Q608" s="11" t="s">
        <v>2607</v>
      </c>
      <c r="R608" s="11"/>
      <c r="S608" s="11"/>
      <c r="T608" s="11"/>
      <c r="U608" s="17" t="s">
        <v>80</v>
      </c>
      <c r="V608" s="11"/>
      <c r="W608" s="11"/>
      <c r="X608" s="11"/>
      <c r="Y608" s="11"/>
      <c r="Z608" s="11" t="s">
        <v>2319</v>
      </c>
      <c r="AA608" s="11"/>
      <c r="AB608" s="11"/>
      <c r="AC608" s="11"/>
      <c r="AD608" s="22">
        <f ca="1">IF(A608="","",TODAY())</f>
        <v>46211</v>
      </c>
    </row>
    <row r="609" customHeight="1" spans="1:30">
      <c r="A609" s="11" t="s">
        <v>2608</v>
      </c>
      <c r="B609" s="21">
        <v>2026</v>
      </c>
      <c r="C609" s="17" t="s">
        <v>2609</v>
      </c>
      <c r="D609" s="17" t="s">
        <v>5</v>
      </c>
      <c r="E609" s="18" t="s">
        <v>109</v>
      </c>
      <c r="F609" s="18" t="s">
        <v>2316</v>
      </c>
      <c r="G609" s="23">
        <v>2026</v>
      </c>
      <c r="H609" s="11" t="s">
        <v>5</v>
      </c>
      <c r="I609" s="11" t="s">
        <v>129</v>
      </c>
      <c r="J609" s="11" t="s">
        <v>130</v>
      </c>
      <c r="K609" s="11" t="str">
        <f>IF(J609="","",IF(OR(J609="金奖",J609="特等奖"),"顶级成果",IF(OR(J609="银奖",J609="一等奖",J609="创业之星"),"高等级成果",IF(OR(J609="铜奖",J609="二等奖"),"中等级成果",IF(OR(J609="三等奖",J609="优秀结项",J609="合格结项"),"一般成果",IF(OR(J609="国家级立项",J609="省级立项",J609="校级立项"),"立项成果","参与成果"))))))</f>
        <v>立项成果</v>
      </c>
      <c r="L609" s="11" t="str">
        <f>IF(J609="","",IF(OR(J609="金奖",J609="银奖",J609="铜奖"),"金银铜体系",IF(OR(J609="特等奖",J609="一等奖",J609="二等奖",J609="三等奖"),"特一二三体系",IF(OR(J609="国家级立项",J609="省级立项",J609="校级立项"),"立项体系",IF(J609="创业之星","荣誉称号体系","其他")))))</f>
        <v>立项体系</v>
      </c>
      <c r="M609" s="11" t="str">
        <f>IF(J609="","",IF(OR(J609="入围奖",J609="优秀奖"),"是","是"))</f>
        <v>是</v>
      </c>
      <c r="N609" s="11" t="s">
        <v>2610</v>
      </c>
      <c r="O609" s="11" t="s">
        <v>2611</v>
      </c>
      <c r="P609" s="25" t="s">
        <v>2612</v>
      </c>
      <c r="Q609" s="25" t="s">
        <v>1484</v>
      </c>
      <c r="R609" s="11"/>
      <c r="S609" s="11"/>
      <c r="T609" s="11"/>
      <c r="U609" s="17" t="s">
        <v>80</v>
      </c>
      <c r="V609" s="11"/>
      <c r="W609" s="11"/>
      <c r="X609" s="11"/>
      <c r="Y609" s="11"/>
      <c r="Z609" s="11" t="s">
        <v>2319</v>
      </c>
      <c r="AA609" s="11"/>
      <c r="AB609" s="11"/>
      <c r="AC609" s="11"/>
      <c r="AD609" s="22">
        <f ca="1">IF(A609="","",TODAY())</f>
        <v>46211</v>
      </c>
    </row>
    <row r="610" customHeight="1" spans="1:30">
      <c r="A610" s="11" t="s">
        <v>2613</v>
      </c>
      <c r="B610" s="21">
        <v>2026</v>
      </c>
      <c r="C610" s="17" t="s">
        <v>2614</v>
      </c>
      <c r="D610" s="17" t="s">
        <v>5</v>
      </c>
      <c r="E610" s="18" t="s">
        <v>109</v>
      </c>
      <c r="F610" s="18" t="s">
        <v>2316</v>
      </c>
      <c r="G610" s="23">
        <v>2026</v>
      </c>
      <c r="H610" s="11" t="s">
        <v>5</v>
      </c>
      <c r="I610" s="11" t="s">
        <v>129</v>
      </c>
      <c r="J610" s="11" t="s">
        <v>130</v>
      </c>
      <c r="K610" s="29" t="str">
        <f>IF(J610="","",IF(OR(J610="金奖",J610="特等奖"),"顶级成果",IF(OR(J610="银奖",J610="一等奖",J610="创业之星"),"高等级成果",IF(OR(J610="铜奖",J610="二等奖"),"中等级成果",IF(OR(J610="三等奖",J610="优秀结项",J610="合格结项"),"一般成果",IF(OR(J610="国家级立项",J610="省级立项",J610="校级立项"),"立项成果","参与成果"))))))</f>
        <v>立项成果</v>
      </c>
      <c r="L610" s="29" t="str">
        <f>IF(J610="","",IF(OR(J610="金奖",J610="银奖",J610="铜奖"),"金银铜体系",IF(OR(J610="特等奖",J610="一等奖",J610="二等奖",J610="三等奖"),"特一二三体系",IF(OR(J610="国家级立项",J610="省级立项",J610="校级立项"),"立项体系",IF(J610="创业之星","荣誉称号体系","其他")))))</f>
        <v>立项体系</v>
      </c>
      <c r="M610" s="29" t="str">
        <f>IF(J610="","",IF(OR(J610="入围奖",J610="优秀奖"),"是","是"))</f>
        <v>是</v>
      </c>
      <c r="N610" s="29" t="s">
        <v>2615</v>
      </c>
      <c r="O610" s="29" t="s">
        <v>2616</v>
      </c>
      <c r="P610" s="30" t="s">
        <v>2617</v>
      </c>
      <c r="Q610" s="29" t="s">
        <v>2618</v>
      </c>
      <c r="U610" s="31" t="s">
        <v>80</v>
      </c>
      <c r="Z610" s="11" t="s">
        <v>2319</v>
      </c>
      <c r="AD610">
        <f ca="1">IF(A610="","",TODAY())</f>
        <v>46211</v>
      </c>
    </row>
    <row r="611" customHeight="1" spans="1:30">
      <c r="A611" s="11" t="s">
        <v>2619</v>
      </c>
      <c r="B611" s="21">
        <v>2026</v>
      </c>
      <c r="C611" s="17" t="s">
        <v>2620</v>
      </c>
      <c r="D611" s="17" t="s">
        <v>5</v>
      </c>
      <c r="E611" s="18" t="s">
        <v>109</v>
      </c>
      <c r="F611" s="18" t="s">
        <v>2316</v>
      </c>
      <c r="G611" s="23">
        <v>2026</v>
      </c>
      <c r="H611" s="11" t="s">
        <v>5</v>
      </c>
      <c r="I611" s="11" t="s">
        <v>129</v>
      </c>
      <c r="J611" s="11" t="s">
        <v>130</v>
      </c>
      <c r="K611" s="29" t="str">
        <f>IF(J611="","",IF(OR(J611="金奖",J611="特等奖"),"顶级成果",IF(OR(J611="银奖",J611="一等奖",J611="创业之星"),"高等级成果",IF(OR(J611="铜奖",J611="二等奖"),"中等级成果",IF(OR(J611="三等奖",J611="优秀结项",J611="合格结项"),"一般成果",IF(OR(J611="国家级立项",J611="省级立项",J611="校级立项"),"立项成果","参与成果"))))))</f>
        <v>立项成果</v>
      </c>
      <c r="L611" s="29" t="str">
        <f>IF(J611="","",IF(OR(J611="金奖",J611="银奖",J611="铜奖"),"金银铜体系",IF(OR(J611="特等奖",J611="一等奖",J611="二等奖",J611="三等奖"),"特一二三体系",IF(OR(J611="国家级立项",J611="省级立项",J611="校级立项"),"立项体系",IF(J611="创业之星","荣誉称号体系","其他")))))</f>
        <v>立项体系</v>
      </c>
      <c r="M611" s="29" t="str">
        <f>IF(J611="","",IF(OR(J611="入围奖",J611="优秀奖"),"是","是"))</f>
        <v>是</v>
      </c>
      <c r="N611" s="29" t="s">
        <v>2235</v>
      </c>
      <c r="O611" s="29" t="s">
        <v>2621</v>
      </c>
      <c r="P611" s="30" t="s">
        <v>2622</v>
      </c>
      <c r="Q611" s="29" t="s">
        <v>544</v>
      </c>
      <c r="U611" s="31" t="s">
        <v>80</v>
      </c>
      <c r="Z611" s="11" t="s">
        <v>2319</v>
      </c>
      <c r="AD611">
        <f ca="1">IF(A611="","",TODAY())</f>
        <v>46211</v>
      </c>
    </row>
    <row r="612" customHeight="1" spans="1:30">
      <c r="A612" s="11" t="s">
        <v>2623</v>
      </c>
      <c r="B612" s="21">
        <v>2026</v>
      </c>
      <c r="C612" s="17" t="s">
        <v>2624</v>
      </c>
      <c r="D612" s="17" t="s">
        <v>5</v>
      </c>
      <c r="E612" s="18" t="s">
        <v>109</v>
      </c>
      <c r="F612" s="18" t="s">
        <v>2316</v>
      </c>
      <c r="G612" s="23">
        <v>2026</v>
      </c>
      <c r="H612" s="11" t="s">
        <v>5</v>
      </c>
      <c r="I612" s="11" t="s">
        <v>129</v>
      </c>
      <c r="J612" s="11" t="s">
        <v>130</v>
      </c>
      <c r="K612" s="29" t="str">
        <f>IF(J612="","",IF(OR(J612="金奖",J612="特等奖"),"顶级成果",IF(OR(J612="银奖",J612="一等奖",J612="创业之星"),"高等级成果",IF(OR(J612="铜奖",J612="二等奖"),"中等级成果",IF(OR(J612="三等奖",J612="优秀结项",J612="合格结项"),"一般成果",IF(OR(J612="国家级立项",J612="省级立项",J612="校级立项"),"立项成果","参与成果"))))))</f>
        <v>立项成果</v>
      </c>
      <c r="L612" s="29" t="str">
        <f>IF(J612="","",IF(OR(J612="金奖",J612="银奖",J612="铜奖"),"金银铜体系",IF(OR(J612="特等奖",J612="一等奖",J612="二等奖",J612="三等奖"),"特一二三体系",IF(OR(J612="国家级立项",J612="省级立项",J612="校级立项"),"立项体系",IF(J612="创业之星","荣誉称号体系","其他")))))</f>
        <v>立项体系</v>
      </c>
      <c r="M612" s="29" t="str">
        <f>IF(J612="","",IF(OR(J612="入围奖",J612="优秀奖"),"是","是"))</f>
        <v>是</v>
      </c>
      <c r="N612" s="29" t="s">
        <v>1802</v>
      </c>
      <c r="O612" s="29" t="s">
        <v>2625</v>
      </c>
      <c r="P612" s="30" t="s">
        <v>2626</v>
      </c>
      <c r="Q612" s="29" t="s">
        <v>1961</v>
      </c>
      <c r="U612" s="31" t="s">
        <v>80</v>
      </c>
      <c r="Z612" s="11" t="s">
        <v>2319</v>
      </c>
      <c r="AD612">
        <f ca="1">IF(A612="","",TODAY())</f>
        <v>46211</v>
      </c>
    </row>
    <row r="613" customHeight="1" spans="1:30">
      <c r="K613" t="str">
        <f>IF(J613="","",IF(OR(J613="金奖",J613="特等奖"),"顶级成果",IF(OR(J613="银奖",J613="一等奖",J613="创业之星"),"高等级成果",IF(OR(J613="铜奖",J613="二等奖"),"中等级成果",IF(OR(J613="三等奖",J613="优秀结项",J613="合格结项"),"一般成果",IF(OR(J613="国家级立项",J613="省级立项",J613="校级立项"),"立项成果","参与成果"))))))</f>
        <v/>
      </c>
      <c r="L613" t="str">
        <f>IF(J613="","",IF(OR(J613="金奖",J613="银奖",J613="铜奖"),"金银铜体系",IF(OR(J613="特等奖",J613="一等奖",J613="二等奖",J613="三等奖"),"特一二三体系",IF(OR(J613="国家级立项",J613="省级立项",J613="校级立项"),"立项体系",IF(J613="创业之星","荣誉称号体系","其他")))))</f>
        <v/>
      </c>
      <c r="M613" t="str">
        <f>IF(J613="","",IF(OR(J613="入围奖",J613="优秀奖"),"是","是"))</f>
        <v/>
      </c>
      <c r="AD613" t="str">
        <f ca="1">IF(A613="","",TODAY())</f>
        <v/>
      </c>
    </row>
  </sheetData>
  <sheetProtection formatCells="0" formatColumns="0" formatRows="0" insertRows="0" insertColumns="0" insertHyperlinks="0" deleteColumns="0" deleteRows="0" sort="0" autoFilter="0" pivotTables="0"/>
  <dataValidations count="10">
    <dataValidation allowBlank="1" showInputMessage="1" showErrorMessage="1" sqref="D1 H1:M1 Z1"/>
    <dataValidation type="custom" allowBlank="1" showErrorMessage="1" sqref="E1">
      <formula1>IF(TRUE,OR(E1=0,E1=1),"Checkbox")</formula1>
    </dataValidation>
    <dataValidation type="list" allowBlank="1" showInputMessage="1" showErrorMessage="1" sqref="D613 H613 D2:D612 D614:D1048576 H2:H612 H614:H1048576">
      <formula1>基础字典!$A$4:$A$8</formula1>
    </dataValidation>
    <dataValidation type="list" allowBlank="1" showInputMessage="1" showErrorMessage="1" sqref="I613 I2:I612 I614:I1048576">
      <formula1>基础字典!$D$4:$D$9</formula1>
    </dataValidation>
    <dataValidation type="list" allowBlank="1" showInputMessage="1" showErrorMessage="1" sqref="J613 J2:J612 J614:J1048576">
      <formula1>基础字典!$E$4:$E$18</formula1>
    </dataValidation>
    <dataValidation type="list" allowBlank="1" showInputMessage="1" showErrorMessage="1" sqref="K613 K2:K612 K614:K1048576">
      <formula1>基础字典!$F$4:$F$9</formula1>
    </dataValidation>
    <dataValidation type="list" allowBlank="1" showInputMessage="1" showErrorMessage="1" sqref="L613 L2:L612 L614:L1048576">
      <formula1>基础字典!$G$4:$G$8</formula1>
    </dataValidation>
    <dataValidation type="list" allowBlank="1" showInputMessage="1" showErrorMessage="1" sqref="M613 M2:M612 M614:M1048576">
      <formula1>"是,否"</formula1>
    </dataValidation>
    <dataValidation type="list" sqref="V613 W613 X613 Y613 V2:Y612">
      <formula1>"是,否"</formula1>
    </dataValidation>
    <dataValidation type="list" allowBlank="1" showInputMessage="1" showErrorMessage="1" sqref="Z613 Z2:Z612 Z614:Z1048576">
      <formula1>基础字典!$H$4:$H$11</formula1>
    </dataValidation>
  </dataValidations>
  <pageMargins left="0.7" right="0.7" top="0.75" bottom="0.75" header="0.3" footer="0.3"/>
  <headerFooter/>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501"/>
  <sheetViews>
    <sheetView zoomScale="80" zoomScaleNormal="80" topLeftCell="B1" workbookViewId="0">
      <selection activeCell="C5" sqref="C5"/>
    </sheetView>
  </sheetViews>
  <sheetFormatPr defaultColWidth="9" defaultRowHeight="13.5"/>
  <cols>
    <col min="1" max="8" width="26" customWidth="1"/>
  </cols>
  <sheetData>
    <row r="1" ht="20.6" spans="1:30">
      <c r="A1" s="16" t="s">
        <v>2627</v>
      </c>
      <c r="B1" s="16"/>
      <c r="C1" s="16"/>
      <c r="D1" s="16"/>
      <c r="E1" s="16"/>
      <c r="F1" s="16"/>
      <c r="G1" s="16"/>
      <c r="H1" s="16"/>
      <c r="I1" s="10"/>
      <c r="J1" s="10"/>
      <c r="K1" s="10"/>
      <c r="L1" s="10"/>
      <c r="M1" s="10"/>
      <c r="N1" s="10"/>
      <c r="O1" s="10"/>
      <c r="P1" s="10"/>
      <c r="Q1" s="10"/>
      <c r="R1" s="10"/>
      <c r="S1" s="10"/>
      <c r="T1" s="10"/>
      <c r="U1" s="10"/>
      <c r="V1" s="10"/>
      <c r="W1" s="10"/>
      <c r="X1" s="10"/>
      <c r="Y1" s="10"/>
      <c r="Z1" s="10"/>
      <c r="AA1" s="10"/>
      <c r="AB1" s="10"/>
      <c r="AC1" s="10"/>
      <c r="AD1" s="10"/>
    </row>
    <row r="2" spans="1:30">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row>
    <row r="3" ht="13.9" spans="1:30">
      <c r="A3" s="15" t="s">
        <v>36</v>
      </c>
      <c r="B3" s="15" t="s">
        <v>2628</v>
      </c>
      <c r="C3" s="15" t="s">
        <v>2629</v>
      </c>
      <c r="D3" s="15" t="s">
        <v>41</v>
      </c>
      <c r="E3" s="15" t="s">
        <v>42</v>
      </c>
      <c r="F3" s="15" t="s">
        <v>43</v>
      </c>
      <c r="G3" s="15" t="s">
        <v>44</v>
      </c>
      <c r="H3" s="15" t="s">
        <v>58</v>
      </c>
      <c r="I3" s="10"/>
      <c r="J3" s="10"/>
      <c r="K3" s="10"/>
      <c r="L3" s="10"/>
      <c r="M3" s="10"/>
      <c r="N3" s="10"/>
      <c r="O3" s="10"/>
      <c r="P3" s="10"/>
      <c r="Q3" s="10"/>
      <c r="R3" s="10"/>
      <c r="S3" s="10"/>
      <c r="T3" s="10"/>
      <c r="U3" s="10"/>
      <c r="V3" s="10"/>
      <c r="W3" s="10"/>
      <c r="X3" s="10"/>
      <c r="Y3" s="10"/>
      <c r="Z3" s="10"/>
      <c r="AA3" s="10"/>
      <c r="AB3" s="10"/>
      <c r="AC3" s="10"/>
      <c r="AD3" s="10"/>
    </row>
    <row r="4" spans="1:30">
      <c r="A4" s="11" t="s">
        <v>2</v>
      </c>
      <c r="B4" s="11" t="s">
        <v>135</v>
      </c>
      <c r="C4" s="11" t="s">
        <v>135</v>
      </c>
      <c r="D4" s="11" t="s">
        <v>68</v>
      </c>
      <c r="E4" s="11" t="s">
        <v>635</v>
      </c>
      <c r="F4" s="11" t="s">
        <v>218</v>
      </c>
      <c r="G4" s="11" t="s">
        <v>2630</v>
      </c>
      <c r="H4" s="11" t="s">
        <v>2631</v>
      </c>
      <c r="I4" s="10"/>
      <c r="J4" s="10"/>
      <c r="K4" s="10"/>
      <c r="L4" s="10"/>
      <c r="M4" s="10"/>
      <c r="N4" s="10"/>
      <c r="O4" s="10"/>
      <c r="P4" s="10"/>
      <c r="Q4" s="10"/>
      <c r="R4" s="10"/>
      <c r="S4" s="10"/>
      <c r="T4" s="10"/>
      <c r="U4" s="10"/>
      <c r="V4" s="10"/>
      <c r="W4" s="10"/>
      <c r="X4" s="10"/>
      <c r="Y4" s="10"/>
      <c r="Z4" s="10"/>
      <c r="AA4" s="10"/>
      <c r="AB4" s="10"/>
      <c r="AC4" s="10"/>
      <c r="AD4" s="10"/>
    </row>
    <row r="5" ht="27" spans="1:30">
      <c r="A5" s="11" t="s">
        <v>3</v>
      </c>
      <c r="B5" s="11" t="s">
        <v>65</v>
      </c>
      <c r="C5" s="11" t="s">
        <v>2632</v>
      </c>
      <c r="D5" s="11" t="s">
        <v>89</v>
      </c>
      <c r="E5" s="11" t="s">
        <v>138</v>
      </c>
      <c r="F5" s="11" t="s">
        <v>70</v>
      </c>
      <c r="G5" s="11" t="s">
        <v>71</v>
      </c>
      <c r="H5" s="11" t="s">
        <v>2319</v>
      </c>
      <c r="I5" s="10"/>
      <c r="J5" s="10"/>
      <c r="K5" s="10"/>
      <c r="L5" s="10"/>
      <c r="M5" s="10"/>
      <c r="N5" s="10"/>
      <c r="O5" s="10"/>
      <c r="P5" s="10"/>
      <c r="Q5" s="10"/>
      <c r="R5" s="10"/>
      <c r="S5" s="10"/>
      <c r="T5" s="10"/>
      <c r="U5" s="10"/>
      <c r="V5" s="10"/>
      <c r="W5" s="10"/>
      <c r="X5" s="10"/>
      <c r="Y5" s="10"/>
      <c r="Z5" s="10"/>
      <c r="AA5" s="10"/>
      <c r="AB5" s="10"/>
      <c r="AC5" s="10"/>
      <c r="AD5" s="10"/>
    </row>
    <row r="6" ht="27" spans="1:30">
      <c r="A6" s="11" t="s">
        <v>31</v>
      </c>
      <c r="B6" s="11" t="s">
        <v>639</v>
      </c>
      <c r="C6" s="11" t="s">
        <v>2633</v>
      </c>
      <c r="D6" s="11" t="s">
        <v>2634</v>
      </c>
      <c r="E6" s="11" t="s">
        <v>149</v>
      </c>
      <c r="F6" s="11" t="s">
        <v>91</v>
      </c>
      <c r="G6" s="11" t="s">
        <v>113</v>
      </c>
      <c r="H6" s="11" t="s">
        <v>2635</v>
      </c>
      <c r="I6" s="10"/>
      <c r="J6" s="10"/>
      <c r="K6" s="10"/>
      <c r="L6" s="10"/>
      <c r="M6" s="10"/>
      <c r="N6" s="10"/>
      <c r="O6" s="10"/>
      <c r="P6" s="10"/>
      <c r="Q6" s="10"/>
      <c r="R6" s="10"/>
      <c r="S6" s="10"/>
      <c r="T6" s="10"/>
      <c r="U6" s="10"/>
      <c r="V6" s="10"/>
      <c r="W6" s="10"/>
      <c r="X6" s="10"/>
      <c r="Y6" s="10"/>
      <c r="Z6" s="10"/>
      <c r="AA6" s="10"/>
      <c r="AB6" s="10"/>
      <c r="AC6" s="10"/>
      <c r="AD6" s="10"/>
    </row>
    <row r="7" ht="27" spans="1:30">
      <c r="A7" s="11" t="s">
        <v>5</v>
      </c>
      <c r="B7" s="11" t="s">
        <v>158</v>
      </c>
      <c r="C7" s="11" t="s">
        <v>65</v>
      </c>
      <c r="D7" s="11" t="s">
        <v>129</v>
      </c>
      <c r="E7" s="11" t="s">
        <v>473</v>
      </c>
      <c r="F7" s="11" t="s">
        <v>99</v>
      </c>
      <c r="G7" s="11" t="s">
        <v>219</v>
      </c>
      <c r="H7" s="11" t="s">
        <v>82</v>
      </c>
      <c r="I7" s="10"/>
      <c r="J7" s="10"/>
      <c r="K7" s="10"/>
      <c r="L7" s="10"/>
      <c r="M7" s="10"/>
      <c r="N7" s="10"/>
      <c r="O7" s="10"/>
      <c r="P7" s="10"/>
      <c r="Q7" s="10"/>
      <c r="R7" s="10"/>
      <c r="S7" s="10"/>
      <c r="T7" s="10"/>
      <c r="U7" s="10"/>
      <c r="V7" s="10"/>
      <c r="W7" s="10"/>
      <c r="X7" s="10"/>
      <c r="Y7" s="10"/>
      <c r="Z7" s="10"/>
      <c r="AA7" s="10"/>
      <c r="AB7" s="10"/>
      <c r="AC7" s="10"/>
      <c r="AD7" s="10"/>
    </row>
    <row r="8" spans="1:30">
      <c r="A8" s="11" t="s">
        <v>2636</v>
      </c>
      <c r="B8" s="11"/>
      <c r="C8" s="11" t="s">
        <v>639</v>
      </c>
      <c r="D8" s="11" t="s">
        <v>2637</v>
      </c>
      <c r="E8" s="11" t="s">
        <v>651</v>
      </c>
      <c r="F8" s="11" t="s">
        <v>112</v>
      </c>
      <c r="G8" s="11" t="s">
        <v>216</v>
      </c>
      <c r="H8" s="11" t="s">
        <v>2638</v>
      </c>
      <c r="I8" s="10"/>
      <c r="J8" s="10"/>
      <c r="K8" s="10"/>
      <c r="L8" s="10"/>
      <c r="M8" s="10"/>
      <c r="N8" s="10"/>
      <c r="O8" s="10"/>
      <c r="P8" s="10"/>
      <c r="Q8" s="10"/>
      <c r="R8" s="10"/>
      <c r="S8" s="10"/>
      <c r="T8" s="10"/>
      <c r="U8" s="10"/>
      <c r="V8" s="10"/>
      <c r="W8" s="10"/>
      <c r="X8" s="10"/>
      <c r="Y8" s="10"/>
      <c r="Z8" s="10"/>
      <c r="AA8" s="10"/>
      <c r="AB8" s="10"/>
      <c r="AC8" s="10"/>
      <c r="AD8" s="10"/>
    </row>
    <row r="9" spans="1:30">
      <c r="A9" s="11"/>
      <c r="B9" s="11"/>
      <c r="C9" s="11" t="s">
        <v>158</v>
      </c>
      <c r="D9" s="11" t="s">
        <v>216</v>
      </c>
      <c r="E9" s="11" t="s">
        <v>90</v>
      </c>
      <c r="F9" s="11" t="s">
        <v>2639</v>
      </c>
      <c r="G9" s="11"/>
      <c r="H9" s="11" t="s">
        <v>117</v>
      </c>
      <c r="I9" s="10"/>
      <c r="J9" s="10"/>
      <c r="K9" s="10"/>
      <c r="L9" s="10"/>
      <c r="M9" s="10"/>
      <c r="N9" s="10"/>
      <c r="O9" s="10"/>
      <c r="P9" s="10"/>
      <c r="Q9" s="10"/>
      <c r="R9" s="10"/>
      <c r="S9" s="10"/>
      <c r="T9" s="10"/>
      <c r="U9" s="10"/>
      <c r="V9" s="10"/>
      <c r="W9" s="10"/>
      <c r="X9" s="10"/>
      <c r="Y9" s="10"/>
      <c r="Z9" s="10"/>
      <c r="AA9" s="10"/>
      <c r="AB9" s="10"/>
      <c r="AC9" s="10"/>
      <c r="AD9" s="10"/>
    </row>
    <row r="10" spans="1:30">
      <c r="A10" s="11"/>
      <c r="B10" s="11"/>
      <c r="C10" s="11" t="s">
        <v>2640</v>
      </c>
      <c r="D10" s="11"/>
      <c r="E10" s="11" t="s">
        <v>69</v>
      </c>
      <c r="F10" s="11"/>
      <c r="G10" s="11"/>
      <c r="H10" s="11" t="s">
        <v>2641</v>
      </c>
      <c r="I10" s="10"/>
      <c r="J10" s="10"/>
      <c r="K10" s="10"/>
      <c r="L10" s="10"/>
      <c r="M10" s="10"/>
      <c r="N10" s="10"/>
      <c r="O10" s="10"/>
      <c r="P10" s="10"/>
      <c r="Q10" s="10"/>
      <c r="R10" s="10"/>
      <c r="S10" s="10"/>
      <c r="T10" s="10"/>
      <c r="U10" s="10"/>
      <c r="V10" s="10"/>
      <c r="W10" s="10"/>
      <c r="X10" s="10"/>
      <c r="Y10" s="10"/>
      <c r="Z10" s="10"/>
      <c r="AA10" s="10"/>
      <c r="AB10" s="10"/>
      <c r="AC10" s="10"/>
      <c r="AD10" s="10"/>
    </row>
    <row r="11" spans="1:30">
      <c r="A11" s="11"/>
      <c r="B11" s="11"/>
      <c r="C11" s="11"/>
      <c r="D11" s="11"/>
      <c r="E11" s="11" t="s">
        <v>2642</v>
      </c>
      <c r="F11" s="11"/>
      <c r="G11" s="11"/>
      <c r="H11" s="11" t="s">
        <v>2643</v>
      </c>
      <c r="I11" s="10"/>
      <c r="J11" s="10"/>
      <c r="K11" s="10"/>
      <c r="L11" s="10"/>
      <c r="M11" s="10"/>
      <c r="N11" s="10"/>
      <c r="O11" s="10"/>
      <c r="P11" s="10"/>
      <c r="Q11" s="10"/>
      <c r="R11" s="10"/>
      <c r="S11" s="10"/>
      <c r="T11" s="10"/>
      <c r="U11" s="10"/>
      <c r="V11" s="10"/>
      <c r="W11" s="10"/>
      <c r="X11" s="10"/>
      <c r="Y11" s="10"/>
      <c r="Z11" s="10"/>
      <c r="AA11" s="10"/>
      <c r="AB11" s="10"/>
      <c r="AC11" s="10"/>
      <c r="AD11" s="10"/>
    </row>
    <row r="12" spans="1:30">
      <c r="A12" s="11"/>
      <c r="B12" s="11"/>
      <c r="C12" s="11"/>
      <c r="D12" s="11"/>
      <c r="E12" s="11" t="s">
        <v>2644</v>
      </c>
      <c r="F12" s="11"/>
      <c r="G12" s="11"/>
      <c r="H12" s="11" t="s">
        <v>2645</v>
      </c>
      <c r="I12" s="10"/>
      <c r="J12" s="10"/>
      <c r="K12" s="10"/>
      <c r="L12" s="10"/>
      <c r="M12" s="10"/>
      <c r="N12" s="10"/>
      <c r="O12" s="10"/>
      <c r="P12" s="10"/>
      <c r="Q12" s="10"/>
      <c r="R12" s="10"/>
      <c r="S12" s="10"/>
      <c r="T12" s="10"/>
      <c r="U12" s="10"/>
      <c r="V12" s="10"/>
      <c r="W12" s="10"/>
      <c r="X12" s="10"/>
      <c r="Y12" s="10"/>
      <c r="Z12" s="10"/>
      <c r="AA12" s="10"/>
      <c r="AB12" s="10"/>
      <c r="AC12" s="10"/>
      <c r="AD12" s="10"/>
    </row>
    <row r="13" spans="1:30">
      <c r="A13" s="11"/>
      <c r="B13" s="11"/>
      <c r="C13" s="11"/>
      <c r="D13" s="11"/>
      <c r="E13" s="11" t="s">
        <v>111</v>
      </c>
      <c r="F13" s="11"/>
      <c r="G13" s="11"/>
      <c r="H13" s="11"/>
      <c r="I13" s="10"/>
      <c r="J13" s="10"/>
      <c r="K13" s="10"/>
      <c r="L13" s="10"/>
      <c r="M13" s="10"/>
      <c r="N13" s="10"/>
      <c r="O13" s="10"/>
      <c r="P13" s="10"/>
      <c r="Q13" s="10"/>
      <c r="R13" s="10"/>
      <c r="S13" s="10"/>
      <c r="T13" s="10"/>
      <c r="U13" s="10"/>
      <c r="V13" s="10"/>
      <c r="W13" s="10"/>
      <c r="X13" s="10"/>
      <c r="Y13" s="10"/>
      <c r="Z13" s="10"/>
      <c r="AA13" s="10"/>
      <c r="AB13" s="10"/>
      <c r="AC13" s="10"/>
      <c r="AD13" s="10"/>
    </row>
    <row r="14" spans="1:30">
      <c r="A14" s="11"/>
      <c r="B14" s="11"/>
      <c r="C14" s="11"/>
      <c r="D14" s="11"/>
      <c r="E14" s="11" t="s">
        <v>122</v>
      </c>
      <c r="F14" s="11"/>
      <c r="G14" s="11"/>
      <c r="H14" s="11"/>
      <c r="I14" s="10"/>
      <c r="J14" s="10"/>
      <c r="K14" s="10"/>
      <c r="L14" s="10"/>
      <c r="M14" s="10"/>
      <c r="N14" s="10"/>
      <c r="O14" s="10"/>
      <c r="P14" s="10"/>
      <c r="Q14" s="10"/>
      <c r="R14" s="10"/>
      <c r="S14" s="10"/>
      <c r="T14" s="10"/>
      <c r="U14" s="10"/>
      <c r="V14" s="10"/>
      <c r="W14" s="10"/>
      <c r="X14" s="10"/>
      <c r="Y14" s="10"/>
      <c r="Z14" s="10"/>
      <c r="AA14" s="10"/>
      <c r="AB14" s="10"/>
      <c r="AC14" s="10"/>
      <c r="AD14" s="10"/>
    </row>
    <row r="15" spans="1:30">
      <c r="A15" s="11"/>
      <c r="B15" s="11"/>
      <c r="C15" s="11"/>
      <c r="D15" s="11"/>
      <c r="E15" s="11" t="s">
        <v>130</v>
      </c>
      <c r="F15" s="11"/>
      <c r="G15" s="11"/>
      <c r="H15" s="11"/>
      <c r="I15" s="10"/>
      <c r="J15" s="10"/>
      <c r="K15" s="10"/>
      <c r="L15" s="10"/>
      <c r="M15" s="10"/>
      <c r="N15" s="10"/>
      <c r="O15" s="10"/>
      <c r="P15" s="10"/>
      <c r="Q15" s="10"/>
      <c r="R15" s="10"/>
      <c r="S15" s="10"/>
      <c r="T15" s="10"/>
      <c r="U15" s="10"/>
      <c r="V15" s="10"/>
      <c r="W15" s="10"/>
      <c r="X15" s="10"/>
      <c r="Y15" s="10"/>
      <c r="Z15" s="10"/>
      <c r="AA15" s="10"/>
      <c r="AB15" s="10"/>
      <c r="AC15" s="10"/>
      <c r="AD15" s="10"/>
    </row>
    <row r="16" spans="1:30">
      <c r="A16" s="11"/>
      <c r="B16" s="11"/>
      <c r="C16" s="11"/>
      <c r="D16" s="11"/>
      <c r="E16" s="11" t="s">
        <v>2646</v>
      </c>
      <c r="F16" s="11"/>
      <c r="G16" s="11"/>
      <c r="H16" s="11"/>
      <c r="I16" s="10"/>
      <c r="J16" s="10"/>
      <c r="K16" s="10"/>
      <c r="L16" s="10"/>
      <c r="M16" s="10"/>
      <c r="N16" s="10"/>
      <c r="O16" s="10"/>
      <c r="P16" s="10"/>
      <c r="Q16" s="10"/>
      <c r="R16" s="10"/>
      <c r="S16" s="10"/>
      <c r="T16" s="10"/>
      <c r="U16" s="10"/>
      <c r="V16" s="10"/>
      <c r="W16" s="10"/>
      <c r="X16" s="10"/>
      <c r="Y16" s="10"/>
      <c r="Z16" s="10"/>
      <c r="AA16" s="10"/>
      <c r="AB16" s="10"/>
      <c r="AC16" s="10"/>
      <c r="AD16" s="10"/>
    </row>
    <row r="17" spans="1:30">
      <c r="A17" s="11"/>
      <c r="B17" s="11"/>
      <c r="C17" s="11"/>
      <c r="D17" s="11"/>
      <c r="E17" s="11" t="s">
        <v>2647</v>
      </c>
      <c r="F17" s="11"/>
      <c r="G17" s="11"/>
      <c r="H17" s="11"/>
      <c r="I17" s="10"/>
      <c r="J17" s="10"/>
      <c r="K17" s="10"/>
      <c r="L17" s="10"/>
      <c r="M17" s="10"/>
      <c r="N17" s="10"/>
      <c r="O17" s="10"/>
      <c r="P17" s="10"/>
      <c r="Q17" s="10"/>
      <c r="R17" s="10"/>
      <c r="S17" s="10"/>
      <c r="T17" s="10"/>
      <c r="U17" s="10"/>
      <c r="V17" s="10"/>
      <c r="W17" s="10"/>
      <c r="X17" s="10"/>
      <c r="Y17" s="10"/>
      <c r="Z17" s="10"/>
      <c r="AA17" s="10"/>
      <c r="AB17" s="10"/>
      <c r="AC17" s="10"/>
      <c r="AD17" s="10"/>
    </row>
    <row r="18" spans="1:30">
      <c r="A18" s="11"/>
      <c r="B18" s="11"/>
      <c r="C18" s="11"/>
      <c r="D18" s="11"/>
      <c r="E18" s="11" t="s">
        <v>4</v>
      </c>
      <c r="F18" s="11"/>
      <c r="G18" s="11"/>
      <c r="H18" s="11"/>
      <c r="I18" s="10"/>
      <c r="J18" s="10"/>
      <c r="K18" s="10"/>
      <c r="L18" s="10"/>
      <c r="M18" s="10"/>
      <c r="N18" s="10"/>
      <c r="O18" s="10"/>
      <c r="P18" s="10"/>
      <c r="Q18" s="10"/>
      <c r="R18" s="10"/>
      <c r="S18" s="10"/>
      <c r="T18" s="10"/>
      <c r="U18" s="10"/>
      <c r="V18" s="10"/>
      <c r="W18" s="10"/>
      <c r="X18" s="10"/>
      <c r="Y18" s="10"/>
      <c r="Z18" s="10"/>
      <c r="AA18" s="10"/>
      <c r="AB18" s="10"/>
      <c r="AC18" s="10"/>
      <c r="AD18" s="10"/>
    </row>
    <row r="19" spans="1:30">
      <c r="A19" s="11"/>
      <c r="B19" s="11"/>
      <c r="C19" s="11"/>
      <c r="D19" s="11"/>
      <c r="E19" s="11"/>
      <c r="F19" s="11"/>
      <c r="G19" s="11"/>
      <c r="H19" s="11"/>
      <c r="I19" s="10"/>
      <c r="J19" s="10"/>
      <c r="K19" s="10"/>
      <c r="L19" s="10"/>
      <c r="M19" s="10"/>
      <c r="N19" s="10"/>
      <c r="O19" s="10"/>
      <c r="P19" s="10"/>
      <c r="Q19" s="10"/>
      <c r="R19" s="10"/>
      <c r="S19" s="10"/>
      <c r="T19" s="10"/>
      <c r="U19" s="10"/>
      <c r="V19" s="10"/>
      <c r="W19" s="10"/>
      <c r="X19" s="10"/>
      <c r="Y19" s="10"/>
      <c r="Z19" s="10"/>
      <c r="AA19" s="10"/>
      <c r="AB19" s="10"/>
      <c r="AC19" s="10"/>
      <c r="AD19" s="10"/>
    </row>
    <row r="20" spans="1:30">
      <c r="A20" s="11"/>
      <c r="B20" s="11"/>
      <c r="C20" s="11"/>
      <c r="D20" s="11"/>
      <c r="E20" s="11"/>
      <c r="F20" s="11"/>
      <c r="G20" s="11"/>
      <c r="H20" s="11"/>
      <c r="I20" s="10"/>
      <c r="J20" s="10"/>
      <c r="K20" s="10"/>
      <c r="L20" s="10"/>
      <c r="M20" s="10"/>
      <c r="N20" s="10"/>
      <c r="O20" s="10"/>
      <c r="P20" s="10"/>
      <c r="Q20" s="10"/>
      <c r="R20" s="10"/>
      <c r="S20" s="10"/>
      <c r="T20" s="10"/>
      <c r="U20" s="10"/>
      <c r="V20" s="10"/>
      <c r="W20" s="10"/>
      <c r="X20" s="10"/>
      <c r="Y20" s="10"/>
      <c r="Z20" s="10"/>
      <c r="AA20" s="10"/>
      <c r="AB20" s="10"/>
      <c r="AC20" s="10"/>
      <c r="AD20" s="10"/>
    </row>
    <row r="21" spans="1:30">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row>
    <row r="22" spans="1:30">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row>
    <row r="23" spans="1:30">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row>
    <row r="24" spans="1:30">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row>
    <row r="25" spans="1:30">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row>
    <row r="26" spans="1:30">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row>
    <row r="27" spans="1:30">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row>
    <row r="28" spans="1:30">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row>
    <row r="29" spans="1:30">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row>
    <row r="30" spans="1:30">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row>
    <row r="31" spans="1:30">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spans="1:30">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row>
    <row r="37" spans="1:30">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row>
    <row r="38" spans="1:30">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row r="54" spans="1:30">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row>
    <row r="55" spans="1:30">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row>
    <row r="56" spans="1:30">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row>
    <row r="57" spans="1:30">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row>
    <row r="58" spans="1:30">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row>
    <row r="59" spans="1:30">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row r="60" spans="1:30">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row>
    <row r="61" spans="1:30">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row>
    <row r="62" spans="1:30">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row>
    <row r="63" spans="1:30">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row>
    <row r="64" spans="1:30">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row>
    <row r="65" spans="1:30">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row>
    <row r="66" spans="1:30">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row>
    <row r="67" spans="1:30">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row>
    <row r="68" spans="1:30">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row>
    <row r="69" spans="1:30">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row>
    <row r="70" spans="1:30">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row>
    <row r="71" spans="1:30">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row>
    <row r="72" spans="1:30">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row>
    <row r="73" spans="1:30">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row>
    <row r="74" spans="1:30">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row>
    <row r="75" spans="1:30">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row>
    <row r="76" spans="1:30">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row>
    <row r="77" spans="1:30">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row>
    <row r="78" spans="1:30">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row>
    <row r="79" spans="1:30">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row>
    <row r="80" spans="1:30">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row>
    <row r="81" spans="1:30">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row>
    <row r="82" spans="1:30">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row>
    <row r="83" spans="1:30">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row>
    <row r="84" spans="1:30">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row>
    <row r="85" spans="1:30">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row>
    <row r="86" spans="1:30">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row>
    <row r="87" spans="1:30">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row>
    <row r="88" spans="1:30">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row>
    <row r="89" spans="1:30">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row>
    <row r="90" spans="1:30">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row>
    <row r="91" spans="1:30">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row>
    <row r="92" spans="1:30">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spans="1:30">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row>
    <row r="94" spans="1:30">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row>
    <row r="95" spans="1:30">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row>
    <row r="96" spans="1:30">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row>
    <row r="97" spans="1:30">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row>
    <row r="98" spans="1:30">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row>
    <row r="99" spans="1:30">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row>
    <row r="100" spans="1:30">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row>
    <row r="101" spans="1:30">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row>
    <row r="102" spans="1:30">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row>
    <row r="103" spans="1:30">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row>
    <row r="104" spans="1:30">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row>
    <row r="105" spans="1:30">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row>
    <row r="106" spans="1:30">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row>
    <row r="107" spans="1:30">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row>
    <row r="108" spans="1:30">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row>
    <row r="109" spans="1:30">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row>
    <row r="110" spans="1:30">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row>
    <row r="111" spans="1:30">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row>
    <row r="112" spans="1:30">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row>
    <row r="113" spans="1:30">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row>
    <row r="114" spans="1:30">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row>
    <row r="115" spans="1:30">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row>
    <row r="116" spans="1:30">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row>
    <row r="117" spans="1:30">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row>
    <row r="118" spans="1:30">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row>
    <row r="119" spans="1:30">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row>
    <row r="120" spans="1:30">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row>
    <row r="121" spans="1:30">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row>
    <row r="122" spans="1:30">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row>
    <row r="123" spans="1:30">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row>
    <row r="124" spans="1:30">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row>
    <row r="125" spans="1:30">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row>
    <row r="126" spans="1:30">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row>
    <row r="127" spans="1:30">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row>
    <row r="128" spans="1:30">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row>
    <row r="129" spans="1:30">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row>
    <row r="130" spans="1:30">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row>
    <row r="131" spans="1:30">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row>
    <row r="132" spans="1:30">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row>
    <row r="133" spans="1:30">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row>
    <row r="134" spans="1:30">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row>
    <row r="135" spans="1:30">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row>
    <row r="136" spans="1:30">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row>
    <row r="137" spans="1:30">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row>
    <row r="138" spans="1:30">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row>
    <row r="139" spans="1:30">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row>
    <row r="140" spans="1:30">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row>
    <row r="141" spans="1:30">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row>
    <row r="142" spans="1:30">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row>
    <row r="143" spans="1:30">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row>
    <row r="144" spans="1:30">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row>
    <row r="145" spans="1:30">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row>
    <row r="146" spans="1:30">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row>
    <row r="147" spans="1:30">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row>
    <row r="148" spans="1:30">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row>
    <row r="149" spans="1:30">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row>
    <row r="150" spans="1:30">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row>
    <row r="151" spans="1:30">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row>
    <row r="152" spans="1:30">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row>
    <row r="153" spans="1:30">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row>
    <row r="154" spans="1:30">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row>
    <row r="155" spans="1:30">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row>
    <row r="156" spans="1:30">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row>
    <row r="157" spans="1:30">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row>
    <row r="158" spans="1:30">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row>
    <row r="159" spans="1:30">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row>
    <row r="160" spans="1:30">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row>
    <row r="161" spans="1:30">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row>
    <row r="162" spans="1:30">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row>
    <row r="163" spans="1:30">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row>
    <row r="164" spans="1:30">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row>
    <row r="165" spans="1:30">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row>
    <row r="166" spans="1:30">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row>
    <row r="167" spans="1:30">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row>
    <row r="168" spans="1:30">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row>
    <row r="169" spans="1:30">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row>
    <row r="170" spans="1:30">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row>
    <row r="171" spans="1:30">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row>
    <row r="172" spans="1:30">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row>
    <row r="173" spans="1:30">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row>
    <row r="174" spans="1:30">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row>
    <row r="175" spans="1:30">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row>
    <row r="176" spans="1:30">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row>
    <row r="177" spans="1:30">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row>
    <row r="178" spans="1:30">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row>
    <row r="179" spans="1:30">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row>
    <row r="180" spans="1:30">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row>
    <row r="181" spans="1:30">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row>
    <row r="182" spans="1:30">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row>
    <row r="183" spans="1:30">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row>
    <row r="184" spans="1:30">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row>
    <row r="185" spans="1:30">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row>
    <row r="186" spans="1:30">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row>
    <row r="187" spans="1:30">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row>
    <row r="188" spans="1:30">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row>
    <row r="189" spans="1:30">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row>
    <row r="190" spans="1:30">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row>
    <row r="191" spans="1:30">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row>
    <row r="192" spans="1:30">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row>
    <row r="193" spans="1:30">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row>
    <row r="194" spans="1:30">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row>
    <row r="195" spans="1:30">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row>
    <row r="196" spans="1:30">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row>
    <row r="197" spans="1:30">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row>
    <row r="198" spans="1:30">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row>
    <row r="199" spans="1:30">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row>
    <row r="200" spans="1:30">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row>
    <row r="201" spans="1:30">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row>
    <row r="202" spans="1:30">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row>
    <row r="203" spans="1:30">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row>
    <row r="204" spans="1:30">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row>
    <row r="205" spans="1:30">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row>
    <row r="206" spans="1:30">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row>
    <row r="207" spans="1:30">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row>
    <row r="208" spans="1:30">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row>
    <row r="209" spans="1:30">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row>
    <row r="210" spans="1:30">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row>
    <row r="211" spans="1:30">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row>
    <row r="212" spans="1:30">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row>
    <row r="213" spans="1:30">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row>
    <row r="214" spans="1:30">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row>
    <row r="215" spans="1:30">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row>
    <row r="216" spans="1:30">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row>
    <row r="217" spans="1:30">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row>
    <row r="218" spans="1:30">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row>
    <row r="219" spans="1:30">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row>
    <row r="220" spans="1:30">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row>
    <row r="221" spans="1:30">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row>
    <row r="222" spans="1:30">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row>
    <row r="223" spans="1:30">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row>
    <row r="224" spans="1:30">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row>
    <row r="225" spans="1:30">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row>
    <row r="226" spans="1:30">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row>
    <row r="227" spans="1:30">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row>
    <row r="228" spans="1:30">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row>
    <row r="229" spans="1:30">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row>
    <row r="230" spans="1:30">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row>
    <row r="231" spans="1:30">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row>
    <row r="232" spans="1:30">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row>
    <row r="233" spans="1:30">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row>
    <row r="234" spans="1:30">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row>
    <row r="235" spans="1:30">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row>
    <row r="236" spans="1:30">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row>
    <row r="237" spans="1:30">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row>
    <row r="238" spans="1:30">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row>
    <row r="239" spans="1:30">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row>
    <row r="240" spans="1:30">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row>
    <row r="241" spans="1:30">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row>
    <row r="242" spans="1:30">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row>
    <row r="243" spans="1:30">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row>
    <row r="244" spans="1:30">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row>
    <row r="245" spans="1:30">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row>
    <row r="246" spans="1:30">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row>
    <row r="247" spans="1:30">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row>
    <row r="248" spans="1:30">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row>
    <row r="249" spans="1:30">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row>
    <row r="250" spans="1:30">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row>
    <row r="251" spans="1:30">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row>
    <row r="252" spans="1:30">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row>
    <row r="253" spans="1:30">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row>
    <row r="254" spans="1:30">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row>
    <row r="255" spans="1:30">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row>
    <row r="256" spans="1:30">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row>
    <row r="257" spans="1:30">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row>
    <row r="258" spans="1:30">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row>
    <row r="259" spans="1:30">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row>
    <row r="260" spans="1:30">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row>
    <row r="261" spans="1:30">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row>
    <row r="262" spans="1:30">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row>
    <row r="263" spans="1:30">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row>
    <row r="264" spans="1:30">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row>
    <row r="265" spans="1:30">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row>
    <row r="266" spans="1:30">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row>
    <row r="267" spans="1:30">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row>
    <row r="268" spans="1:30">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row>
    <row r="269" spans="1:30">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row>
    <row r="270" spans="1:30">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row>
    <row r="271" spans="1:30">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row>
    <row r="272" spans="1:30">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row>
    <row r="273" spans="1:30">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row>
    <row r="274" spans="1:30">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row>
    <row r="275" spans="1:30">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row>
    <row r="276" spans="1:30">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row>
    <row r="277" spans="1:30">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row>
    <row r="278" spans="1:30">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row>
    <row r="279" spans="1:30">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row>
    <row r="280" spans="1:30">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row>
    <row r="281" spans="1:30">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row>
    <row r="282" spans="1:30">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row>
    <row r="283" spans="1:30">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row>
    <row r="284" spans="1:30">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row>
    <row r="285" spans="1:30">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row>
    <row r="286" spans="1:30">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row>
    <row r="287" spans="1:30">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row>
    <row r="288" spans="1:30">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row>
    <row r="289" spans="1:30">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row>
    <row r="290" spans="1:30">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row>
    <row r="291" spans="1:30">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row>
    <row r="292" spans="1:30">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row>
    <row r="293" spans="1:30">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row>
    <row r="294" spans="1:30">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row>
    <row r="295" spans="1:30">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row>
    <row r="296" spans="1:30">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row>
    <row r="297" spans="1:30">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row>
    <row r="298" spans="1:30">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row>
    <row r="299" spans="1:30">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row>
    <row r="300" spans="1:30">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row>
    <row r="301" spans="1:30">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row>
    <row r="302" spans="1:30">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row>
    <row r="303" spans="1:30">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row>
    <row r="304" spans="1:30">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row>
    <row r="305" spans="1:30">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row>
    <row r="306" spans="1:30">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row>
    <row r="307" spans="1:30">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row>
    <row r="308" spans="1:30">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row>
    <row r="309" spans="1:30">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row>
    <row r="310" spans="1:30">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row>
    <row r="311" spans="1:30">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row>
    <row r="312" spans="1:30">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row>
    <row r="313" spans="1:30">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row>
    <row r="314" spans="1:30">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row>
    <row r="315" spans="1:30">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row>
    <row r="316" spans="1:30">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row>
    <row r="317" spans="1:30">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row>
    <row r="318" spans="1:30">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row>
    <row r="319" spans="1:30">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row>
    <row r="320" spans="1:30">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row>
    <row r="321" spans="1:30">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row>
    <row r="322" spans="1:30">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row>
    <row r="323" spans="1:30">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row>
    <row r="324" spans="1:30">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row>
    <row r="325" spans="1:30">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row>
    <row r="326" spans="1:30">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row>
    <row r="327" spans="1:30">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row>
    <row r="328" spans="1:30">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row>
    <row r="329" spans="1:30">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row>
    <row r="330" spans="1:30">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row>
    <row r="331" spans="1:30">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row>
    <row r="332" spans="1:30">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row>
    <row r="333" spans="1:30">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row>
    <row r="334" spans="1:30">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row>
    <row r="335" spans="1:30">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row>
    <row r="336" spans="1:30">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row>
    <row r="337" spans="1:30">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row>
    <row r="338" spans="1:30">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row>
    <row r="339" spans="1:30">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row>
    <row r="340" spans="1:30">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row>
    <row r="341" spans="1:30">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row>
    <row r="342" spans="1:30">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row>
    <row r="343" spans="1:30">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row>
    <row r="344" spans="1:30">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row>
    <row r="345" spans="1:30">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row>
    <row r="346" spans="1:30">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row>
    <row r="347" spans="1:30">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row>
    <row r="348" spans="1:30">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row>
    <row r="349" spans="1:30">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row>
    <row r="350" spans="1:30">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row>
    <row r="351" spans="1:30">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row>
    <row r="352" spans="1:30">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row>
    <row r="353" spans="1:30">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row>
    <row r="354" spans="1:30">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row>
    <row r="355" spans="1:30">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row>
    <row r="356" spans="1:30">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row>
    <row r="357" spans="1:30">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row>
    <row r="358" spans="1:30">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row>
    <row r="359" spans="1:30">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row>
    <row r="360" spans="1:30">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row>
    <row r="361" spans="1:30">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row>
    <row r="362" spans="1:30">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row>
    <row r="363" spans="1:30">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row>
    <row r="364" spans="1:30">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row>
    <row r="365" spans="1:30">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row>
    <row r="366" spans="1:30">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row>
    <row r="367" spans="1:30">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row>
    <row r="368" spans="1:30">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row>
    <row r="369" spans="1:30">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row>
    <row r="370" spans="1:30">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row>
    <row r="371" spans="1:30">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row>
    <row r="372" spans="1:30">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row>
    <row r="373" spans="1:30">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row>
    <row r="374" spans="1:30">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row>
    <row r="375" spans="1:30">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row>
    <row r="376" spans="1:30">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row>
    <row r="377" spans="1:30">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row>
    <row r="378" spans="1:30">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row>
    <row r="379" spans="1:30">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row>
    <row r="380" spans="1:30">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row>
    <row r="381" spans="1:30">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row>
    <row r="382" spans="1:30">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row>
    <row r="383" spans="1:30">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row>
    <row r="384" spans="1:30">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row>
    <row r="385" spans="1:30">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row>
    <row r="386" spans="1:30">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row>
    <row r="387" spans="1:30">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row>
    <row r="388" spans="1:30">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row>
    <row r="389" spans="1:30">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row>
    <row r="390" spans="1:30">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row>
    <row r="391" spans="1:30">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row>
    <row r="392" spans="1:30">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row>
    <row r="393" spans="1:30">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row>
    <row r="394" spans="1:30">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row>
    <row r="395" spans="1:30">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row>
    <row r="396" spans="1:30">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row>
    <row r="397" spans="1:30">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row>
    <row r="398" spans="1:30">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row>
    <row r="399" spans="1:30">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row>
    <row r="400" spans="1:30">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row>
    <row r="401" spans="1:30">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row>
    <row r="402" spans="1:30">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row>
    <row r="403" spans="1:30">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row>
    <row r="404" spans="1:30">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row>
    <row r="405" spans="1:30">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row>
    <row r="406" spans="1:30">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row>
    <row r="407" spans="1:30">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row>
    <row r="408" spans="1:30">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row>
    <row r="409" spans="1:30">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row>
    <row r="410" spans="1:30">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row>
    <row r="411" spans="1:30">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row>
    <row r="412" spans="1:30">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row>
    <row r="413" spans="1:30">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row>
    <row r="414" spans="1:30">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row>
    <row r="415" spans="1:30">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row>
    <row r="416" spans="1:30">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row>
    <row r="417" spans="1:30">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row>
    <row r="418" spans="1:30">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row>
    <row r="419" spans="1:30">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row>
    <row r="420" spans="1:30">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row>
    <row r="421" spans="1:30">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row>
    <row r="422" spans="1:30">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row>
    <row r="423" spans="1:30">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row>
    <row r="424" spans="1:30">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row>
    <row r="425" spans="1:30">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row>
    <row r="426" spans="1:30">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row>
    <row r="427" spans="1:30">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row>
    <row r="428" spans="1:30">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row>
    <row r="429" spans="1:30">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row>
    <row r="430" spans="1:30">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row>
    <row r="431" spans="1:30">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row>
    <row r="432" spans="1:30">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row>
    <row r="433" spans="1:30">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row>
    <row r="434" spans="1:30">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row>
    <row r="435" spans="1:30">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row>
    <row r="436" spans="1:30">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row>
    <row r="437" spans="1:30">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row>
    <row r="438" spans="1:30">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row>
    <row r="439" spans="1:30">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row>
    <row r="440" spans="1:30">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row>
    <row r="441" spans="1:30">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row>
    <row r="442" spans="1:30">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row>
    <row r="443" spans="1:30">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row>
    <row r="444" spans="1:30">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row>
    <row r="445" spans="1:30">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row>
    <row r="446" spans="1:30">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row>
    <row r="447" spans="1:30">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row>
    <row r="448" spans="1:30">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row>
    <row r="449" spans="1:30">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row>
    <row r="450" spans="1:30">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row>
    <row r="451" spans="1:30">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row>
    <row r="452" spans="1:30">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row>
    <row r="453" spans="1:30">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row>
    <row r="454" spans="1:30">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row>
    <row r="455" spans="1:30">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row>
    <row r="456" spans="1:30">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row>
    <row r="457" spans="1:30">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row>
    <row r="458" spans="1:30">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row>
    <row r="459" spans="1:30">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row>
    <row r="460" spans="1:30">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row>
    <row r="461" spans="1:30">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row>
    <row r="462" spans="1:30">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row>
    <row r="463" spans="1:30">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row>
    <row r="464" spans="1:30">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row>
    <row r="465" spans="1:30">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row>
    <row r="466" spans="1:30">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row>
    <row r="467" spans="1:30">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row>
    <row r="468" spans="1:30">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row>
    <row r="469" spans="1:30">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row>
    <row r="470" spans="1:30">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row>
    <row r="471" spans="1:30">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row>
    <row r="472" spans="1:30">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row>
    <row r="473" spans="1:30">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row>
    <row r="474" spans="1:30">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row>
    <row r="475" spans="1:30">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row>
    <row r="476" spans="1:30">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row>
    <row r="477" spans="1:30">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row>
    <row r="478" spans="1:30">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row>
    <row r="479" spans="1:30">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row>
    <row r="480" spans="1:30">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row>
    <row r="481" spans="1:30">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row>
    <row r="482" spans="1:30">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row>
    <row r="483" spans="1:30">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row>
    <row r="484" spans="1:30">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row>
    <row r="485" spans="1:30">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row>
    <row r="486" spans="1:30">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row>
    <row r="487" spans="1:30">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row>
    <row r="488" spans="1:30">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row>
    <row r="489" spans="1:30">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row>
    <row r="490" spans="1:30">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row>
    <row r="491" spans="1:30">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row>
    <row r="492" spans="1:30">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row>
    <row r="493" spans="1:30">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row>
    <row r="494" spans="1:30">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row>
    <row r="495" spans="1:30">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row>
    <row r="496" spans="1:30">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row>
    <row r="497" spans="1:30">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row>
    <row r="498" spans="1:30">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row>
    <row r="499" spans="1:30">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row>
    <row r="500" spans="1:30">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row>
    <row r="501" spans="1:30">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row>
  </sheetData>
  <sheetProtection formatCells="0" formatColumns="0" formatRows="0" insertRows="0" insertColumns="0" insertHyperlinks="0" deleteColumns="0" deleteRows="0" sort="0" autoFilter="0" pivotTables="0"/>
  <mergeCells count="1">
    <mergeCell ref="A1:H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501"/>
  <sheetViews>
    <sheetView zoomScale="81" zoomScaleNormal="81" workbookViewId="0">
      <selection activeCell="E15" sqref="E15"/>
    </sheetView>
  </sheetViews>
  <sheetFormatPr defaultColWidth="9" defaultRowHeight="13.5"/>
  <cols>
    <col min="1" max="5" width="16" customWidth="1"/>
    <col min="6" max="6" width="34" customWidth="1"/>
    <col min="7" max="12" width="16" customWidth="1"/>
  </cols>
  <sheetData>
    <row r="1" ht="20.6" spans="1:30">
      <c r="A1" s="13" t="s">
        <v>2648</v>
      </c>
      <c r="B1" s="13"/>
      <c r="C1" s="13"/>
      <c r="D1" s="13"/>
      <c r="E1" s="13"/>
      <c r="F1" s="13"/>
      <c r="G1" s="13"/>
      <c r="H1" s="13"/>
      <c r="I1" s="13"/>
      <c r="J1" s="13"/>
      <c r="K1" s="13"/>
      <c r="L1" s="13"/>
      <c r="M1" s="10"/>
      <c r="N1" s="10"/>
      <c r="O1" s="10"/>
      <c r="P1" s="10"/>
      <c r="Q1" s="10"/>
      <c r="R1" s="10"/>
      <c r="S1" s="10"/>
      <c r="T1" s="10"/>
      <c r="U1" s="10"/>
      <c r="V1" s="10"/>
      <c r="W1" s="10"/>
      <c r="X1" s="10"/>
      <c r="Y1" s="10"/>
      <c r="Z1" s="10"/>
      <c r="AA1" s="10"/>
      <c r="AB1" s="10"/>
      <c r="AC1" s="10"/>
      <c r="AD1" s="10"/>
    </row>
    <row r="2" spans="1:30">
      <c r="A2" s="11"/>
      <c r="B2" s="11"/>
      <c r="C2" s="11"/>
      <c r="D2" s="11"/>
      <c r="E2" s="11"/>
      <c r="F2" s="11"/>
      <c r="G2" s="11"/>
      <c r="H2" s="11"/>
      <c r="I2" s="11"/>
      <c r="J2" s="11"/>
      <c r="K2" s="11"/>
      <c r="L2" s="11"/>
      <c r="M2" s="10"/>
      <c r="N2" s="10"/>
      <c r="O2" s="10"/>
      <c r="P2" s="10"/>
      <c r="Q2" s="10"/>
      <c r="R2" s="10"/>
      <c r="S2" s="10"/>
      <c r="T2" s="10"/>
      <c r="U2" s="10"/>
      <c r="V2" s="10"/>
      <c r="W2" s="10"/>
      <c r="X2" s="10"/>
      <c r="Y2" s="10"/>
      <c r="Z2" s="10"/>
      <c r="AA2" s="10"/>
      <c r="AB2" s="10"/>
      <c r="AC2" s="10"/>
      <c r="AD2" s="10"/>
    </row>
    <row r="3" ht="13.9" spans="1:30">
      <c r="A3" s="14" t="s">
        <v>11</v>
      </c>
      <c r="B3" s="14" t="s">
        <v>12</v>
      </c>
      <c r="C3" s="14" t="s">
        <v>2</v>
      </c>
      <c r="D3" s="14" t="s">
        <v>3</v>
      </c>
      <c r="E3" s="14" t="s">
        <v>4</v>
      </c>
      <c r="F3" s="14" t="s">
        <v>5</v>
      </c>
      <c r="G3" s="14" t="s">
        <v>68</v>
      </c>
      <c r="H3" s="14" t="s">
        <v>89</v>
      </c>
      <c r="I3" s="14" t="s">
        <v>129</v>
      </c>
      <c r="J3" s="14" t="s">
        <v>218</v>
      </c>
      <c r="K3" s="14" t="s">
        <v>70</v>
      </c>
      <c r="L3" s="14" t="s">
        <v>91</v>
      </c>
      <c r="M3" s="10"/>
      <c r="N3" s="10"/>
      <c r="O3" s="10"/>
      <c r="P3" s="10"/>
      <c r="Q3" s="10"/>
      <c r="R3" s="10"/>
      <c r="S3" s="10"/>
      <c r="T3" s="10"/>
      <c r="U3" s="10"/>
      <c r="V3" s="10"/>
      <c r="W3" s="10"/>
      <c r="X3" s="10"/>
      <c r="Y3" s="10"/>
      <c r="Z3" s="10"/>
      <c r="AA3" s="10"/>
      <c r="AB3" s="10"/>
      <c r="AC3" s="10"/>
      <c r="AD3" s="10"/>
    </row>
    <row r="4" spans="1:30">
      <c r="A4" s="11">
        <v>2017</v>
      </c>
      <c r="B4" s="11">
        <f>COUNTIFS(成果数据录入!$B$2:$B$612,$A4,成果数据录入!$C$2:$C$612,"&lt;&gt;")</f>
        <v>10</v>
      </c>
      <c r="C4" s="11">
        <f>COUNTIFS(成果数据录入!$B$2:$B$612,$A4,成果数据录入!$D$2:$D$612,"A类竞赛")</f>
        <v>3</v>
      </c>
      <c r="D4" s="11">
        <f>COUNTIFS(成果数据录入!$B$2:$B$612,$A4,成果数据录入!$D$2:$D$612,"非A类竞赛")</f>
        <v>0</v>
      </c>
      <c r="E4" s="11">
        <f>COUNTIFS(成果数据录入!$B$2:$B$612,$A4,成果数据录入!$D$2:$D$612,"福建省大学生创业之星")</f>
        <v>0</v>
      </c>
      <c r="F4" s="11">
        <f>COUNTIFS(成果数据录入!$B$2:$B$612,$A4,成果数据录入!$D$2:$D$612,"大创立项")</f>
        <v>7</v>
      </c>
      <c r="G4" s="11">
        <f>COUNTIFS(成果数据录入!$B$2:$B$612,$A4,成果数据录入!$I$2:$I$612,"国家级")</f>
        <v>3</v>
      </c>
      <c r="H4" s="11">
        <f>COUNTIFS(成果数据录入!$B$2:$B$612,$A4,成果数据录入!$I$2:$I$612,"省级")</f>
        <v>5</v>
      </c>
      <c r="I4" s="11">
        <f>COUNTIFS(成果数据录入!$B$2:$B$612,$A4,成果数据录入!$I$2:$I$612,"校级")</f>
        <v>2</v>
      </c>
      <c r="J4" s="11">
        <f>COUNTIFS(成果数据录入!$B$2:$B$612,$A4,成果数据录入!$K$2:$K$612,"顶级成果")</f>
        <v>0</v>
      </c>
      <c r="K4" s="11">
        <f>COUNTIFS(成果数据录入!$B$2:$B$612,$A4,成果数据录入!$K$2:$K$612,"高等级成果")</f>
        <v>1</v>
      </c>
      <c r="L4" s="11">
        <f>COUNTIFS(成果数据录入!$B$2:$B$612,$A4,成果数据录入!$K$2:$K$612,"中等级成果")</f>
        <v>1</v>
      </c>
      <c r="M4" s="10"/>
      <c r="N4" s="10"/>
      <c r="O4" s="10"/>
      <c r="P4" s="10"/>
      <c r="Q4" s="10"/>
      <c r="R4" s="10"/>
      <c r="S4" s="10"/>
      <c r="T4" s="10"/>
      <c r="U4" s="10"/>
      <c r="V4" s="10"/>
      <c r="W4" s="10"/>
      <c r="X4" s="10"/>
      <c r="Y4" s="10"/>
      <c r="Z4" s="10"/>
      <c r="AA4" s="10"/>
      <c r="AB4" s="10"/>
      <c r="AC4" s="10"/>
      <c r="AD4" s="10"/>
    </row>
    <row r="5" spans="1:30">
      <c r="A5" s="11">
        <v>2018</v>
      </c>
      <c r="B5" s="11">
        <f>COUNTIFS(成果数据录入!$B$2:$B$612,$A5,成果数据录入!$C$2:$C$612,"&lt;&gt;")</f>
        <v>25</v>
      </c>
      <c r="C5" s="11">
        <f>COUNTIFS(成果数据录入!$B$2:$B$612,$A5,成果数据录入!$D$2:$D$612,"A类竞赛")</f>
        <v>10</v>
      </c>
      <c r="D5" s="11">
        <f>COUNTIFS(成果数据录入!$B$2:$B$612,$A5,成果数据录入!$D$2:$D$612,"非A类竞赛")</f>
        <v>0</v>
      </c>
      <c r="E5" s="11">
        <f>COUNTIFS(成果数据录入!$B$2:$B$612,$A5,成果数据录入!$D$2:$D$612,"福建省大学生创业之星")</f>
        <v>2</v>
      </c>
      <c r="F5" s="11">
        <f>COUNTIFS(成果数据录入!$B$2:$B$612,$A5,成果数据录入!$D$2:$D$612,"大创立项")</f>
        <v>13</v>
      </c>
      <c r="G5" s="11">
        <f>COUNTIFS(成果数据录入!$B$2:$B$612,$A5,成果数据录入!$I$2:$I$612,"国家级")</f>
        <v>4</v>
      </c>
      <c r="H5" s="11">
        <f>COUNTIFS(成果数据录入!$B$2:$B$612,$A5,成果数据录入!$I$2:$I$612,"省级")</f>
        <v>8</v>
      </c>
      <c r="I5" s="11">
        <f>COUNTIFS(成果数据录入!$B$2:$B$612,$A5,成果数据录入!$I$2:$I$612,"校级")</f>
        <v>11</v>
      </c>
      <c r="J5" s="11">
        <f>COUNTIFS(成果数据录入!$B$2:$B$612,$A5,成果数据录入!$K$2:$K$612,"顶级成果")</f>
        <v>1</v>
      </c>
      <c r="K5" s="11">
        <f>COUNTIFS(成果数据录入!$B$2:$B$612,$A5,成果数据录入!$K$2:$K$612,"高等级成果")</f>
        <v>6</v>
      </c>
      <c r="L5" s="11">
        <f>COUNTIFS(成果数据录入!$B$2:$B$612,$A5,成果数据录入!$K$2:$K$612,"中等级成果")</f>
        <v>5</v>
      </c>
      <c r="M5" s="10"/>
      <c r="N5" s="10"/>
      <c r="O5" s="10"/>
      <c r="P5" s="10"/>
      <c r="Q5" s="10"/>
      <c r="R5" s="10"/>
      <c r="S5" s="10"/>
      <c r="T5" s="10"/>
      <c r="U5" s="10"/>
      <c r="V5" s="10"/>
      <c r="W5" s="10"/>
      <c r="X5" s="10"/>
      <c r="Y5" s="10"/>
      <c r="Z5" s="10"/>
      <c r="AA5" s="10"/>
      <c r="AB5" s="10"/>
      <c r="AC5" s="10"/>
      <c r="AD5" s="10"/>
    </row>
    <row r="6" spans="1:30">
      <c r="A6" s="11">
        <v>2019</v>
      </c>
      <c r="B6" s="11">
        <f>COUNTIFS(成果数据录入!$B$2:$B$612,$A6,成果数据录入!$C$2:$C$612,"&lt;&gt;")</f>
        <v>20</v>
      </c>
      <c r="C6" s="11">
        <f>COUNTIFS(成果数据录入!$B$2:$B$612,$A6,成果数据录入!$D$2:$D$612,"A类竞赛")</f>
        <v>9</v>
      </c>
      <c r="D6" s="11">
        <f>COUNTIFS(成果数据录入!$B$2:$B$612,$A6,成果数据录入!$D$2:$D$612,"非A类竞赛")</f>
        <v>0</v>
      </c>
      <c r="E6" s="11">
        <f>COUNTIFS(成果数据录入!$B$2:$B$612,$A6,成果数据录入!$D$2:$D$612,"福建省大学生创业之星")</f>
        <v>0</v>
      </c>
      <c r="F6" s="11">
        <f>COUNTIFS(成果数据录入!$B$2:$B$612,$A6,成果数据录入!$D$2:$D$612,"大创立项")</f>
        <v>11</v>
      </c>
      <c r="G6" s="11">
        <f>COUNTIFS(成果数据录入!$B$2:$B$612,$A6,成果数据录入!$I$2:$I$612,"国家级")</f>
        <v>3</v>
      </c>
      <c r="H6" s="11">
        <f>COUNTIFS(成果数据录入!$B$2:$B$612,$A6,成果数据录入!$I$2:$I$612,"省级")</f>
        <v>7</v>
      </c>
      <c r="I6" s="11">
        <f>COUNTIFS(成果数据录入!$B$2:$B$612,$A6,成果数据录入!$I$2:$I$612,"校级")</f>
        <v>10</v>
      </c>
      <c r="J6" s="11">
        <f>COUNTIFS(成果数据录入!$B$2:$B$612,$A6,成果数据录入!$K$2:$K$612,"顶级成果")</f>
        <v>0</v>
      </c>
      <c r="K6" s="11">
        <f>COUNTIFS(成果数据录入!$B$2:$B$612,$A6,成果数据录入!$K$2:$K$612,"高等级成果")</f>
        <v>2</v>
      </c>
      <c r="L6" s="11">
        <f>COUNTIFS(成果数据录入!$B$2:$B$612,$A6,成果数据录入!$K$2:$K$612,"中等级成果")</f>
        <v>3</v>
      </c>
      <c r="M6" s="10"/>
      <c r="N6" s="10"/>
      <c r="O6" s="10"/>
      <c r="P6" s="10"/>
      <c r="Q6" s="10"/>
      <c r="R6" s="10"/>
      <c r="S6" s="10"/>
      <c r="T6" s="10"/>
      <c r="U6" s="10"/>
      <c r="V6" s="10"/>
      <c r="W6" s="10"/>
      <c r="X6" s="10"/>
      <c r="Y6" s="10"/>
      <c r="Z6" s="10"/>
      <c r="AA6" s="10"/>
      <c r="AB6" s="10"/>
      <c r="AC6" s="10"/>
      <c r="AD6" s="10"/>
    </row>
    <row r="7" spans="1:30">
      <c r="A7" s="11">
        <v>2020</v>
      </c>
      <c r="B7" s="11">
        <f>COUNTIFS(成果数据录入!$B$2:$B$612,$A7,成果数据录入!$C$2:$C$612,"&lt;&gt;")</f>
        <v>52</v>
      </c>
      <c r="C7" s="11">
        <f>COUNTIFS(成果数据录入!$B$2:$B$612,$A7,成果数据录入!$D$2:$D$612,"A类竞赛")</f>
        <v>9</v>
      </c>
      <c r="D7" s="11">
        <f>COUNTIFS(成果数据录入!$B$2:$B$612,$A7,成果数据录入!$D$2:$D$612,"非A类竞赛")</f>
        <v>1</v>
      </c>
      <c r="E7" s="11">
        <f>COUNTIFS(成果数据录入!$B$2:$B$612,$A7,成果数据录入!$D$2:$D$612,"福建省大学生创业之星")</f>
        <v>0</v>
      </c>
      <c r="F7" s="11">
        <f>COUNTIFS(成果数据录入!$B$2:$B$612,$A7,成果数据录入!$D$2:$D$612,"大创立项")</f>
        <v>42</v>
      </c>
      <c r="G7" s="11">
        <f>COUNTIFS(成果数据录入!$B$2:$B$612,$A7,成果数据录入!$I$2:$I$612,"国家级")</f>
        <v>9</v>
      </c>
      <c r="H7" s="11">
        <f>COUNTIFS(成果数据录入!$B$2:$B$612,$A7,成果数据录入!$I$2:$I$612,"省级")</f>
        <v>10</v>
      </c>
      <c r="I7" s="11">
        <f>COUNTIFS(成果数据录入!$B$2:$B$612,$A7,成果数据录入!$I$2:$I$612,"校级")</f>
        <v>33</v>
      </c>
      <c r="J7" s="11">
        <f>COUNTIFS(成果数据录入!$B$2:$B$612,$A7,成果数据录入!$K$2:$K$612,"顶级成果")</f>
        <v>0</v>
      </c>
      <c r="K7" s="11">
        <f>COUNTIFS(成果数据录入!$B$2:$B$612,$A7,成果数据录入!$K$2:$K$612,"高等级成果")</f>
        <v>2</v>
      </c>
      <c r="L7" s="11">
        <f>COUNTIFS(成果数据录入!$B$2:$B$612,$A7,成果数据录入!$K$2:$K$612,"中等级成果")</f>
        <v>7</v>
      </c>
      <c r="M7" s="10"/>
      <c r="N7" s="10"/>
      <c r="O7" s="10"/>
      <c r="P7" s="10"/>
      <c r="Q7" s="10"/>
      <c r="R7" s="10"/>
      <c r="S7" s="10"/>
      <c r="T7" s="10"/>
      <c r="U7" s="10"/>
      <c r="V7" s="10"/>
      <c r="W7" s="10"/>
      <c r="X7" s="10"/>
      <c r="Y7" s="10"/>
      <c r="Z7" s="10"/>
      <c r="AA7" s="10"/>
      <c r="AB7" s="10"/>
      <c r="AC7" s="10"/>
      <c r="AD7" s="10"/>
    </row>
    <row r="8" spans="1:30">
      <c r="A8" s="11">
        <v>2021</v>
      </c>
      <c r="B8" s="11">
        <f>COUNTIFS(成果数据录入!$B$2:$B$612,$A8,成果数据录入!$C$2:$C$612,"&lt;&gt;")</f>
        <v>44</v>
      </c>
      <c r="C8" s="11">
        <f>COUNTIFS(成果数据录入!$B$2:$B$612,$A8,成果数据录入!$D$2:$D$612,"A类竞赛")</f>
        <v>9</v>
      </c>
      <c r="D8" s="11">
        <f>COUNTIFS(成果数据录入!$B$2:$B$612,$A8,成果数据录入!$D$2:$D$612,"非A类竞赛")</f>
        <v>8</v>
      </c>
      <c r="E8" s="11">
        <f>COUNTIFS(成果数据录入!$B$2:$B$612,$A8,成果数据录入!$D$2:$D$612,"福建省大学生创业之星")</f>
        <v>1</v>
      </c>
      <c r="F8" s="11">
        <f>COUNTIFS(成果数据录入!$B$2:$B$612,$A8,成果数据录入!$D$2:$D$612,"大创立项")</f>
        <v>26</v>
      </c>
      <c r="G8" s="11">
        <f>COUNTIFS(成果数据录入!$B$2:$B$612,$A8,成果数据录入!$I$2:$I$612,"国家级")</f>
        <v>17</v>
      </c>
      <c r="H8" s="11">
        <f>COUNTIFS(成果数据录入!$B$2:$B$612,$A8,成果数据录入!$I$2:$I$612,"省级")</f>
        <v>8</v>
      </c>
      <c r="I8" s="11">
        <f>COUNTIFS(成果数据录入!$B$2:$B$612,$A8,成果数据录入!$I$2:$I$612,"校级")</f>
        <v>19</v>
      </c>
      <c r="J8" s="11">
        <f>COUNTIFS(成果数据录入!$B$2:$B$612,$A8,成果数据录入!$K$2:$K$612,"顶级成果")</f>
        <v>1</v>
      </c>
      <c r="K8" s="11">
        <f>COUNTIFS(成果数据录入!$B$2:$B$612,$A8,成果数据录入!$K$2:$K$612,"高等级成果")</f>
        <v>3</v>
      </c>
      <c r="L8" s="11">
        <f>COUNTIFS(成果数据录入!$B$2:$B$612,$A8,成果数据录入!$K$2:$K$612,"中等级成果")</f>
        <v>5</v>
      </c>
      <c r="M8" s="10"/>
      <c r="N8" s="10"/>
      <c r="O8" s="10"/>
      <c r="P8" s="10"/>
      <c r="Q8" s="10"/>
      <c r="R8" s="10"/>
      <c r="S8" s="10"/>
      <c r="T8" s="10"/>
      <c r="U8" s="10"/>
      <c r="V8" s="10"/>
      <c r="W8" s="10"/>
      <c r="X8" s="10"/>
      <c r="Y8" s="10"/>
      <c r="Z8" s="10"/>
      <c r="AA8" s="10"/>
      <c r="AB8" s="10"/>
      <c r="AC8" s="10"/>
      <c r="AD8" s="10"/>
    </row>
    <row r="9" spans="1:30">
      <c r="A9" s="11">
        <v>2022</v>
      </c>
      <c r="B9" s="11">
        <f>COUNTIFS(成果数据录入!$B$2:$B$612,$A9,成果数据录入!$C$2:$C$612,"&lt;&gt;")</f>
        <v>56</v>
      </c>
      <c r="C9" s="11">
        <f>COUNTIFS(成果数据录入!$B$2:$B$612,$A9,成果数据录入!$D$2:$D$612,"A类竞赛")</f>
        <v>9</v>
      </c>
      <c r="D9" s="11">
        <f>COUNTIFS(成果数据录入!$B$2:$B$612,$A9,成果数据录入!$D$2:$D$612,"非A类竞赛")</f>
        <v>7</v>
      </c>
      <c r="E9" s="11">
        <f>COUNTIFS(成果数据录入!$B$2:$B$612,$A9,成果数据录入!$D$2:$D$612,"福建省大学生创业之星")</f>
        <v>0</v>
      </c>
      <c r="F9" s="11">
        <f>COUNTIFS(成果数据录入!$B$2:$B$612,$A9,成果数据录入!$D$2:$D$612,"大创立项")</f>
        <v>40</v>
      </c>
      <c r="G9" s="11">
        <f>COUNTIFS(成果数据录入!$B$2:$B$612,$A9,成果数据录入!$I$2:$I$612,"国家级")</f>
        <v>9</v>
      </c>
      <c r="H9" s="11">
        <f>COUNTIFS(成果数据录入!$B$2:$B$612,$A9,成果数据录入!$I$2:$I$612,"省级")</f>
        <v>7</v>
      </c>
      <c r="I9" s="11">
        <f>COUNTIFS(成果数据录入!$B$2:$B$612,$A9,成果数据录入!$I$2:$I$612,"校级")</f>
        <v>40</v>
      </c>
      <c r="J9" s="11">
        <f>COUNTIFS(成果数据录入!$B$2:$B$612,$A9,成果数据录入!$K$2:$K$612,"顶级成果")</f>
        <v>3</v>
      </c>
      <c r="K9" s="11">
        <f>COUNTIFS(成果数据录入!$B$2:$B$612,$A9,成果数据录入!$K$2:$K$612,"高等级成果")</f>
        <v>8</v>
      </c>
      <c r="L9" s="11">
        <f>COUNTIFS(成果数据录入!$B$2:$B$612,$A9,成果数据录入!$K$2:$K$612,"中等级成果")</f>
        <v>4</v>
      </c>
      <c r="M9" s="10"/>
      <c r="N9" s="10"/>
      <c r="O9" s="10"/>
      <c r="P9" s="10"/>
      <c r="Q9" s="10"/>
      <c r="R9" s="10"/>
      <c r="S9" s="10"/>
      <c r="T9" s="10"/>
      <c r="U9" s="10"/>
      <c r="V9" s="10"/>
      <c r="W9" s="10"/>
      <c r="X9" s="10"/>
      <c r="Y9" s="10"/>
      <c r="Z9" s="10"/>
      <c r="AA9" s="10"/>
      <c r="AB9" s="10"/>
      <c r="AC9" s="10"/>
      <c r="AD9" s="10"/>
    </row>
    <row r="10" spans="1:30">
      <c r="A10" s="11">
        <v>2023</v>
      </c>
      <c r="B10" s="11">
        <v>74</v>
      </c>
      <c r="C10" s="11">
        <f>COUNTIFS(成果数据录入!$B$2:$B$612,$A10,成果数据录入!$D$2:$D$612,"A类竞赛")</f>
        <v>17</v>
      </c>
      <c r="D10" s="11">
        <v>14</v>
      </c>
      <c r="E10" s="11">
        <f>COUNTIFS(成果数据录入!$B$2:$B$612,$A10,成果数据录入!$D$2:$D$612,"福建省大学生创业之星")</f>
        <v>2</v>
      </c>
      <c r="F10" s="11">
        <f>COUNTIFS(成果数据录入!$B$2:$B$612,$A10,成果数据录入!$D$2:$D$612,"大创立项")</f>
        <v>41</v>
      </c>
      <c r="G10" s="11">
        <v>32</v>
      </c>
      <c r="H10" s="11">
        <f>COUNTIFS(成果数据录入!$B$2:$B$612,$A10,成果数据录入!$I$2:$I$612,"省级")</f>
        <v>9</v>
      </c>
      <c r="I10" s="11">
        <f>COUNTIFS(成果数据录入!$B$2:$B$612,$A10,成果数据录入!$I$2:$I$612,"校级")</f>
        <v>29</v>
      </c>
      <c r="J10" s="11">
        <f>COUNTIFS(成果数据录入!$B$2:$B$612,$A10,成果数据录入!$K$2:$K$612,"顶级成果")</f>
        <v>1</v>
      </c>
      <c r="K10" s="11">
        <f>COUNTIFS(成果数据录入!$B$2:$B$612,$A10,成果数据录入!$K$2:$K$612,"高等级成果")</f>
        <v>16</v>
      </c>
      <c r="L10" s="11">
        <f>COUNTIFS(成果数据录入!$B$2:$B$612,$A10,成果数据录入!$K$2:$K$612,"中等级成果")</f>
        <v>10</v>
      </c>
      <c r="M10" s="10"/>
      <c r="N10" s="10"/>
      <c r="O10" s="10"/>
      <c r="P10" s="10"/>
      <c r="Q10" s="10"/>
      <c r="R10" s="10"/>
      <c r="S10" s="10"/>
      <c r="T10" s="10"/>
      <c r="U10" s="10"/>
      <c r="V10" s="10"/>
      <c r="W10" s="10"/>
      <c r="X10" s="10"/>
      <c r="Y10" s="10"/>
      <c r="Z10" s="10"/>
      <c r="AA10" s="10"/>
      <c r="AB10" s="10"/>
      <c r="AC10" s="10"/>
      <c r="AD10" s="10"/>
    </row>
    <row r="11" spans="1:30">
      <c r="A11" s="11">
        <v>2024</v>
      </c>
      <c r="B11" s="11">
        <f>COUNTIFS(成果数据录入!$B$2:$B$612,$A11,成果数据录入!$C$2:$C$612,"&lt;&gt;")</f>
        <v>95</v>
      </c>
      <c r="C11" s="11">
        <f>COUNTIFS(成果数据录入!$B$2:$B$612,$A11,成果数据录入!$D$2:$D$612,"A类竞赛")</f>
        <v>18</v>
      </c>
      <c r="D11" s="11">
        <f>COUNTIFS(成果数据录入!$B$2:$B$612,$A11,成果数据录入!$D$2:$D$612,"非A类竞赛")</f>
        <v>21</v>
      </c>
      <c r="E11" s="11">
        <f>COUNTIFS(成果数据录入!$B$2:$B$612,$A11,成果数据录入!$D$2:$D$612,"福建省大学生创业之星")</f>
        <v>0</v>
      </c>
      <c r="F11" s="11">
        <f>COUNTIFS(成果数据录入!$B$2:$B$612,$A11,成果数据录入!$D$2:$D$612,"大创立项")</f>
        <v>56</v>
      </c>
      <c r="G11" s="11">
        <f>COUNTIFS(成果数据录入!$B$2:$B$612,$A11,成果数据录入!$I$2:$I$612,"国家级")</f>
        <v>26</v>
      </c>
      <c r="H11" s="11">
        <f>COUNTIFS(成果数据录入!$B$2:$B$612,$A11,成果数据录入!$I$2:$I$612,"省级")</f>
        <v>21</v>
      </c>
      <c r="I11" s="11">
        <f>COUNTIFS(成果数据录入!$B$2:$B$612,$A11,成果数据录入!$I$2:$I$612,"校级")</f>
        <v>48</v>
      </c>
      <c r="J11" s="11">
        <f>COUNTIFS(成果数据录入!$B$2:$B$612,$A11,成果数据录入!$K$2:$K$612,"顶级成果")</f>
        <v>1</v>
      </c>
      <c r="K11" s="11">
        <f>COUNTIFS(成果数据录入!$B$2:$B$612,$A11,成果数据录入!$K$2:$K$612,"高等级成果")</f>
        <v>11</v>
      </c>
      <c r="L11" s="11">
        <f>COUNTIFS(成果数据录入!$B$2:$B$612,$A11,成果数据录入!$K$2:$K$612,"中等级成果")</f>
        <v>23</v>
      </c>
      <c r="M11" s="10"/>
      <c r="N11" s="10"/>
      <c r="O11" s="10"/>
      <c r="P11" s="10"/>
      <c r="Q11" s="10"/>
      <c r="R11" s="10"/>
      <c r="S11" s="10"/>
      <c r="T11" s="10"/>
      <c r="U11" s="10"/>
      <c r="V11" s="10"/>
      <c r="W11" s="10"/>
      <c r="X11" s="10"/>
      <c r="Y11" s="10"/>
      <c r="Z11" s="10"/>
      <c r="AA11" s="10"/>
      <c r="AB11" s="10"/>
      <c r="AC11" s="10"/>
      <c r="AD11" s="10"/>
    </row>
    <row r="12" spans="1:30">
      <c r="A12" s="11">
        <v>2025</v>
      </c>
      <c r="B12" s="11">
        <f>COUNTIFS(成果数据录入!$B$2:$B$612,$A12,成果数据录入!$C$2:$C$612,"&lt;&gt;")</f>
        <v>115</v>
      </c>
      <c r="C12" s="11">
        <f>COUNTIFS(成果数据录入!$B$2:$B$612,$A12,成果数据录入!$D$2:$D$612,"A类竞赛")</f>
        <v>18</v>
      </c>
      <c r="D12" s="11">
        <f>COUNTIFS(成果数据录入!$B$2:$B$612,$A12,成果数据录入!$D$2:$D$612,"非A类竞赛")</f>
        <v>32</v>
      </c>
      <c r="E12" s="11">
        <f>COUNTIFS(成果数据录入!$B$2:$B$612,$A12,成果数据录入!$D$2:$D$612,"福建省大学生创业之星")</f>
        <v>1</v>
      </c>
      <c r="F12" s="11">
        <f>COUNTIFS(成果数据录入!$B$2:$B$612,$A12,成果数据录入!$D$2:$D$612,"大创立项")</f>
        <v>64</v>
      </c>
      <c r="G12" s="11">
        <f>COUNTIFS(成果数据录入!$B$2:$B$612,$A12,成果数据录入!$I$2:$I$612,"国家级")</f>
        <v>34</v>
      </c>
      <c r="H12" s="11">
        <f>COUNTIFS(成果数据录入!$B$2:$B$612,$A12,成果数据录入!$I$2:$I$612,"省级")</f>
        <v>26</v>
      </c>
      <c r="I12" s="11">
        <f>COUNTIFS(成果数据录入!$B$2:$B$612,$A12,成果数据录入!$I$2:$I$612,"校级")</f>
        <v>55</v>
      </c>
      <c r="J12" s="11">
        <f>COUNTIFS(成果数据录入!$B$2:$B$612,$A12,成果数据录入!$K$2:$K$612,"顶级成果")</f>
        <v>2</v>
      </c>
      <c r="K12" s="11">
        <f>COUNTIFS(成果数据录入!$B$2:$B$612,$A12,成果数据录入!$K$2:$K$612,"高等级成果")</f>
        <v>16</v>
      </c>
      <c r="L12" s="11">
        <f>COUNTIFS(成果数据录入!$B$2:$B$612,$A12,成果数据录入!$K$2:$K$612,"中等级成果")</f>
        <v>23</v>
      </c>
      <c r="M12" s="10"/>
      <c r="N12" s="10"/>
      <c r="O12" s="10"/>
      <c r="P12" s="10"/>
      <c r="Q12" s="10"/>
      <c r="R12" s="10"/>
      <c r="S12" s="10"/>
      <c r="T12" s="10"/>
      <c r="U12" s="10"/>
      <c r="V12" s="10"/>
      <c r="W12" s="10"/>
      <c r="X12" s="10"/>
      <c r="Y12" s="10"/>
      <c r="Z12" s="10"/>
      <c r="AA12" s="10"/>
      <c r="AB12" s="10"/>
      <c r="AC12" s="10"/>
      <c r="AD12" s="10"/>
    </row>
    <row r="13" spans="1:30">
      <c r="A13" s="11">
        <v>2026</v>
      </c>
      <c r="B13" s="11">
        <f>COUNTIFS(成果数据录入!$B$2:$B$612,$A13,成果数据录入!$C$2:$C$612,"&lt;&gt;")</f>
        <v>120</v>
      </c>
      <c r="C13" s="11">
        <f>COUNTIFS(成果数据录入!$B$2:$B$612,$A13,成果数据录入!$D$2:$D$612,"A类竞赛")</f>
        <v>16</v>
      </c>
      <c r="D13" s="11">
        <f>COUNTIFS(成果数据录入!$B$2:$B$612,$A13,成果数据录入!$D$2:$D$612,"非A类竞赛")</f>
        <v>44</v>
      </c>
      <c r="E13" s="11">
        <f>COUNTIFS(成果数据录入!$B$2:$B$612,$A13,成果数据录入!$D$2:$D$612,"福建省大学生创业之星")</f>
        <v>0</v>
      </c>
      <c r="F13" s="11">
        <f>COUNTIFS(成果数据录入!$B$2:$B$612,$A13,成果数据录入!$D$2:$D$612,"大创立项")</f>
        <v>60</v>
      </c>
      <c r="G13" s="11">
        <f>COUNTIFS(成果数据录入!$B$2:$B$612,$A13,成果数据录入!$I$2:$I$612,"国家级")</f>
        <v>32</v>
      </c>
      <c r="H13" s="11">
        <f>COUNTIFS(成果数据录入!$B$2:$B$612,$A13,成果数据录入!$I$2:$I$612,"省级")</f>
        <v>15</v>
      </c>
      <c r="I13" s="11">
        <f>COUNTIFS(成果数据录入!$B$2:$B$612,$A13,成果数据录入!$I$2:$I$612,"校级")</f>
        <v>73</v>
      </c>
      <c r="J13" s="11">
        <f>COUNTIFS(成果数据录入!$B$2:$B$612,$A13,成果数据录入!$K$2:$K$612,"顶级成果")</f>
        <v>3</v>
      </c>
      <c r="K13" s="11">
        <f>COUNTIFS(成果数据录入!$B$2:$B$612,$A13,成果数据录入!$K$2:$K$612,"高等级成果")</f>
        <v>15</v>
      </c>
      <c r="L13" s="11">
        <f>COUNTIFS(成果数据录入!$B$2:$B$612,$A13,成果数据录入!$K$2:$K$612,"中等级成果")</f>
        <v>32</v>
      </c>
      <c r="M13" s="10"/>
      <c r="N13" s="10"/>
      <c r="O13" s="10"/>
      <c r="P13" s="10"/>
      <c r="Q13" s="10"/>
      <c r="R13" s="10"/>
      <c r="S13" s="10"/>
      <c r="T13" s="10"/>
      <c r="U13" s="10"/>
      <c r="V13" s="10"/>
      <c r="W13" s="10"/>
      <c r="X13" s="10"/>
      <c r="Y13" s="10"/>
      <c r="Z13" s="10"/>
      <c r="AA13" s="10"/>
      <c r="AB13" s="10"/>
      <c r="AC13" s="10"/>
      <c r="AD13" s="10"/>
    </row>
    <row r="14" spans="1:30">
      <c r="A14" s="11">
        <v>2027</v>
      </c>
      <c r="B14" s="11">
        <f>COUNTIFS(成果数据录入!$B$2:$B$612,$A14,成果数据录入!$C$2:$C$612,"&lt;&gt;")</f>
        <v>0</v>
      </c>
      <c r="C14" s="11">
        <f>COUNTIFS(成果数据录入!$B$2:$B$612,$A14,成果数据录入!$D$2:$D$612,"A类竞赛")</f>
        <v>0</v>
      </c>
      <c r="D14" s="11">
        <f>COUNTIFS(成果数据录入!$B$2:$B$612,$A14,成果数据录入!$D$2:$D$612,"非A类竞赛")</f>
        <v>0</v>
      </c>
      <c r="E14" s="11">
        <f>COUNTIFS(成果数据录入!$B$2:$B$612,$A14,成果数据录入!$D$2:$D$612,"福建省大学生创业之星")</f>
        <v>0</v>
      </c>
      <c r="F14" s="11">
        <f>COUNTIFS(成果数据录入!$B$2:$B$612,$A14,成果数据录入!$D$2:$D$612,"大创立项")</f>
        <v>0</v>
      </c>
      <c r="G14" s="11">
        <f>COUNTIFS(成果数据录入!$B$2:$B$612,$A14,成果数据录入!$I$2:$I$612,"国家级")</f>
        <v>0</v>
      </c>
      <c r="H14" s="11">
        <f>COUNTIFS(成果数据录入!$B$2:$B$612,$A14,成果数据录入!$I$2:$I$612,"省级")</f>
        <v>0</v>
      </c>
      <c r="I14" s="11">
        <f>COUNTIFS(成果数据录入!$B$2:$B$612,$A14,成果数据录入!$I$2:$I$612,"校级")</f>
        <v>0</v>
      </c>
      <c r="J14" s="11">
        <f>COUNTIFS(成果数据录入!$B$2:$B$612,$A14,成果数据录入!$K$2:$K$612,"顶级成果")</f>
        <v>0</v>
      </c>
      <c r="K14" s="11">
        <f>COUNTIFS(成果数据录入!$B$2:$B$612,$A14,成果数据录入!$K$2:$K$612,"高等级成果")</f>
        <v>0</v>
      </c>
      <c r="L14" s="11">
        <f>COUNTIFS(成果数据录入!$B$2:$B$612,$A14,成果数据录入!$K$2:$K$612,"中等级成果")</f>
        <v>0</v>
      </c>
      <c r="M14" s="10"/>
      <c r="N14" s="10"/>
      <c r="O14" s="10"/>
      <c r="P14" s="10"/>
      <c r="Q14" s="10"/>
      <c r="R14" s="10"/>
      <c r="S14" s="10"/>
      <c r="T14" s="10"/>
      <c r="U14" s="10"/>
      <c r="V14" s="10"/>
      <c r="W14" s="10"/>
      <c r="X14" s="10"/>
      <c r="Y14" s="10"/>
      <c r="Z14" s="10"/>
      <c r="AA14" s="10"/>
      <c r="AB14" s="10"/>
      <c r="AC14" s="10"/>
      <c r="AD14" s="10"/>
    </row>
    <row r="15" spans="1:30">
      <c r="A15" s="11">
        <v>2028</v>
      </c>
      <c r="B15" s="11">
        <f>COUNTIFS(成果数据录入!$B$2:$B$612,$A15,成果数据录入!$C$2:$C$612,"&lt;&gt;")</f>
        <v>0</v>
      </c>
      <c r="C15" s="11">
        <f>COUNTIFS(成果数据录入!$B$2:$B$612,$A15,成果数据录入!$D$2:$D$612,"A类竞赛")</f>
        <v>0</v>
      </c>
      <c r="D15" s="11">
        <f>COUNTIFS(成果数据录入!$B$2:$B$612,$A15,成果数据录入!$D$2:$D$612,"非A类竞赛")</f>
        <v>0</v>
      </c>
      <c r="E15" s="11">
        <f>COUNTIFS(成果数据录入!$B$2:$B$612,$A15,成果数据录入!$D$2:$D$612,"福建省大学生创业之星")</f>
        <v>0</v>
      </c>
      <c r="F15" s="11">
        <f>COUNTIFS(成果数据录入!$B$2:$B$612,$A15,成果数据录入!$D$2:$D$612,"大创立项")</f>
        <v>0</v>
      </c>
      <c r="G15" s="11">
        <f>COUNTIFS(成果数据录入!$B$2:$B$612,$A15,成果数据录入!$I$2:$I$612,"国家级")</f>
        <v>0</v>
      </c>
      <c r="H15" s="11">
        <f>COUNTIFS(成果数据录入!$B$2:$B$612,$A15,成果数据录入!$I$2:$I$612,"省级")</f>
        <v>0</v>
      </c>
      <c r="I15" s="11">
        <f>COUNTIFS(成果数据录入!$B$2:$B$612,$A15,成果数据录入!$I$2:$I$612,"校级")</f>
        <v>0</v>
      </c>
      <c r="J15" s="11">
        <f>COUNTIFS(成果数据录入!$B$2:$B$612,$A15,成果数据录入!$K$2:$K$612,"顶级成果")</f>
        <v>0</v>
      </c>
      <c r="K15" s="11">
        <f>COUNTIFS(成果数据录入!$B$2:$B$612,$A15,成果数据录入!$K$2:$K$612,"高等级成果")</f>
        <v>0</v>
      </c>
      <c r="L15" s="11">
        <f>COUNTIFS(成果数据录入!$B$2:$B$612,$A15,成果数据录入!$K$2:$K$612,"中等级成果")</f>
        <v>0</v>
      </c>
      <c r="M15" s="10"/>
      <c r="N15" s="10"/>
      <c r="O15" s="10"/>
      <c r="P15" s="10"/>
      <c r="Q15" s="10"/>
      <c r="R15" s="10"/>
      <c r="S15" s="10"/>
      <c r="T15" s="10"/>
      <c r="U15" s="10"/>
      <c r="V15" s="10"/>
      <c r="W15" s="10"/>
      <c r="X15" s="10"/>
      <c r="Y15" s="10"/>
      <c r="Z15" s="10"/>
      <c r="AA15" s="10"/>
      <c r="AB15" s="10"/>
      <c r="AC15" s="10"/>
      <c r="AD15" s="10"/>
    </row>
    <row r="16" spans="1:30">
      <c r="A16" s="11">
        <v>2029</v>
      </c>
      <c r="B16" s="11">
        <f>COUNTIFS(成果数据录入!$B$2:$B$612,$A16,成果数据录入!$C$2:$C$612,"&lt;&gt;")</f>
        <v>0</v>
      </c>
      <c r="C16" s="11">
        <f>COUNTIFS(成果数据录入!$B$2:$B$612,$A16,成果数据录入!$D$2:$D$612,"A类竞赛")</f>
        <v>0</v>
      </c>
      <c r="D16" s="11">
        <f>COUNTIFS(成果数据录入!$B$2:$B$612,$A16,成果数据录入!$D$2:$D$612,"非A类竞赛")</f>
        <v>0</v>
      </c>
      <c r="E16" s="11">
        <f>COUNTIFS(成果数据录入!$B$2:$B$612,$A16,成果数据录入!$D$2:$D$612,"福建省大学生创业之星")</f>
        <v>0</v>
      </c>
      <c r="F16" s="11">
        <f>COUNTIFS(成果数据录入!$B$2:$B$612,$A16,成果数据录入!$D$2:$D$612,"大创立项")</f>
        <v>0</v>
      </c>
      <c r="G16" s="11">
        <f>COUNTIFS(成果数据录入!$B$2:$B$612,$A16,成果数据录入!$I$2:$I$612,"国家级")</f>
        <v>0</v>
      </c>
      <c r="H16" s="11">
        <f>COUNTIFS(成果数据录入!$B$2:$B$612,$A16,成果数据录入!$I$2:$I$612,"省级")</f>
        <v>0</v>
      </c>
      <c r="I16" s="11">
        <f>COUNTIFS(成果数据录入!$B$2:$B$612,$A16,成果数据录入!$I$2:$I$612,"校级")</f>
        <v>0</v>
      </c>
      <c r="J16" s="11">
        <f>COUNTIFS(成果数据录入!$B$2:$B$612,$A16,成果数据录入!$K$2:$K$612,"顶级成果")</f>
        <v>0</v>
      </c>
      <c r="K16" s="11">
        <f>COUNTIFS(成果数据录入!$B$2:$B$612,$A16,成果数据录入!$K$2:$K$612,"高等级成果")</f>
        <v>0</v>
      </c>
      <c r="L16" s="11">
        <f>COUNTIFS(成果数据录入!$B$2:$B$612,$A16,成果数据录入!$K$2:$K$612,"中等级成果")</f>
        <v>0</v>
      </c>
      <c r="M16" s="10"/>
      <c r="N16" s="10"/>
      <c r="O16" s="10"/>
      <c r="P16" s="10"/>
      <c r="Q16" s="10"/>
      <c r="R16" s="10"/>
      <c r="S16" s="10"/>
      <c r="T16" s="10"/>
      <c r="U16" s="10"/>
      <c r="V16" s="10"/>
      <c r="W16" s="10"/>
      <c r="X16" s="10"/>
      <c r="Y16" s="10"/>
      <c r="Z16" s="10"/>
      <c r="AA16" s="10"/>
      <c r="AB16" s="10"/>
      <c r="AC16" s="10"/>
      <c r="AD16" s="10"/>
    </row>
    <row r="17" spans="1:30">
      <c r="A17" s="11">
        <v>2030</v>
      </c>
      <c r="B17" s="11">
        <f>COUNTIFS(成果数据录入!$B$2:$B$612,$A17,成果数据录入!$C$2:$C$612,"&lt;&gt;")</f>
        <v>0</v>
      </c>
      <c r="C17" s="11">
        <f>COUNTIFS(成果数据录入!$B$2:$B$612,$A17,成果数据录入!$D$2:$D$612,"A类竞赛")</f>
        <v>0</v>
      </c>
      <c r="D17" s="11">
        <f>COUNTIFS(成果数据录入!$B$2:$B$612,$A17,成果数据录入!$D$2:$D$612,"非A类竞赛")</f>
        <v>0</v>
      </c>
      <c r="E17" s="11">
        <f>COUNTIFS(成果数据录入!$B$2:$B$612,$A17,成果数据录入!$D$2:$D$612,"福建省大学生创业之星")</f>
        <v>0</v>
      </c>
      <c r="F17" s="11">
        <f>COUNTIFS(成果数据录入!$B$2:$B$612,$A17,成果数据录入!$D$2:$D$612,"大创立项")</f>
        <v>0</v>
      </c>
      <c r="G17" s="11">
        <f>COUNTIFS(成果数据录入!$B$2:$B$612,$A17,成果数据录入!$I$2:$I$612,"国家级")</f>
        <v>0</v>
      </c>
      <c r="H17" s="11">
        <f>COUNTIFS(成果数据录入!$B$2:$B$612,$A17,成果数据录入!$I$2:$I$612,"省级")</f>
        <v>0</v>
      </c>
      <c r="I17" s="11">
        <f>COUNTIFS(成果数据录入!$B$2:$B$612,$A17,成果数据录入!$I$2:$I$612,"校级")</f>
        <v>0</v>
      </c>
      <c r="J17" s="11">
        <f>COUNTIFS(成果数据录入!$B$2:$B$612,$A17,成果数据录入!$K$2:$K$612,"顶级成果")</f>
        <v>0</v>
      </c>
      <c r="K17" s="11">
        <f>COUNTIFS(成果数据录入!$B$2:$B$612,$A17,成果数据录入!$K$2:$K$612,"高等级成果")</f>
        <v>0</v>
      </c>
      <c r="L17" s="11">
        <f>COUNTIFS(成果数据录入!$B$2:$B$612,$A17,成果数据录入!$K$2:$K$612,"中等级成果")</f>
        <v>0</v>
      </c>
      <c r="M17" s="10"/>
      <c r="N17" s="10"/>
      <c r="O17" s="10"/>
      <c r="P17" s="10"/>
      <c r="Q17" s="10"/>
      <c r="R17" s="10"/>
      <c r="S17" s="10"/>
      <c r="T17" s="10"/>
      <c r="U17" s="10"/>
      <c r="V17" s="10"/>
      <c r="W17" s="10"/>
      <c r="X17" s="10"/>
      <c r="Y17" s="10"/>
      <c r="Z17" s="10"/>
      <c r="AA17" s="10"/>
      <c r="AB17" s="10"/>
      <c r="AC17" s="10"/>
      <c r="AD17" s="10"/>
    </row>
    <row r="18" spans="1:30">
      <c r="A18" s="11"/>
      <c r="B18" s="11"/>
      <c r="C18" s="11"/>
      <c r="D18" s="11"/>
      <c r="E18" s="11"/>
      <c r="F18" s="11"/>
      <c r="G18" s="11"/>
      <c r="H18" s="11"/>
      <c r="I18" s="11"/>
      <c r="J18" s="11"/>
      <c r="K18" s="11"/>
      <c r="L18" s="11"/>
      <c r="M18" s="10"/>
      <c r="N18" s="10"/>
      <c r="O18" s="10"/>
      <c r="P18" s="10"/>
      <c r="Q18" s="10"/>
      <c r="R18" s="10"/>
      <c r="S18" s="10"/>
      <c r="T18" s="10"/>
      <c r="U18" s="10"/>
      <c r="V18" s="10"/>
      <c r="W18" s="10"/>
      <c r="X18" s="10"/>
      <c r="Y18" s="10"/>
      <c r="Z18" s="10"/>
      <c r="AA18" s="10"/>
      <c r="AB18" s="10"/>
      <c r="AC18" s="10"/>
      <c r="AD18" s="10"/>
    </row>
    <row r="19" spans="1:30">
      <c r="A19" s="11"/>
      <c r="B19" s="11"/>
      <c r="C19" s="11"/>
      <c r="D19" s="11"/>
      <c r="E19" s="11"/>
      <c r="F19" s="11"/>
      <c r="G19" s="11"/>
      <c r="H19" s="11"/>
      <c r="I19" s="11"/>
      <c r="J19" s="11"/>
      <c r="K19" s="11"/>
      <c r="L19" s="11"/>
      <c r="M19" s="10"/>
      <c r="N19" s="10"/>
      <c r="O19" s="10"/>
      <c r="P19" s="10"/>
      <c r="Q19" s="10"/>
      <c r="R19" s="10"/>
      <c r="S19" s="10"/>
      <c r="T19" s="10"/>
      <c r="U19" s="10"/>
      <c r="V19" s="10"/>
      <c r="W19" s="10"/>
      <c r="X19" s="10"/>
      <c r="Y19" s="10"/>
      <c r="Z19" s="10"/>
      <c r="AA19" s="10"/>
      <c r="AB19" s="10"/>
      <c r="AC19" s="10"/>
      <c r="AD19" s="10"/>
    </row>
    <row r="20" ht="13.9" spans="1:30">
      <c r="A20" s="15" t="s">
        <v>36</v>
      </c>
      <c r="B20" s="15" t="s">
        <v>2649</v>
      </c>
      <c r="C20" s="15" t="s">
        <v>68</v>
      </c>
      <c r="D20" s="15" t="s">
        <v>89</v>
      </c>
      <c r="E20" s="11"/>
      <c r="F20" s="15" t="s">
        <v>2628</v>
      </c>
      <c r="G20" s="15" t="s">
        <v>2650</v>
      </c>
      <c r="H20" s="15" t="s">
        <v>2651</v>
      </c>
      <c r="I20" s="11"/>
      <c r="J20" s="15" t="s">
        <v>43</v>
      </c>
      <c r="K20" s="15" t="s">
        <v>2649</v>
      </c>
      <c r="L20" s="11"/>
      <c r="M20" s="10"/>
      <c r="N20" s="10"/>
      <c r="O20" s="10"/>
      <c r="P20" s="10"/>
      <c r="Q20" s="10"/>
      <c r="R20" s="10"/>
      <c r="S20" s="10"/>
      <c r="T20" s="10"/>
      <c r="U20" s="10"/>
      <c r="V20" s="10"/>
      <c r="W20" s="10"/>
      <c r="X20" s="10"/>
      <c r="Y20" s="10"/>
      <c r="Z20" s="10"/>
      <c r="AA20" s="10"/>
      <c r="AB20" s="10"/>
      <c r="AC20" s="10"/>
      <c r="AD20" s="10"/>
    </row>
    <row r="21" spans="1:30">
      <c r="A21" s="11" t="s">
        <v>2</v>
      </c>
      <c r="B21" s="11">
        <f>COUNTIFS(成果数据录入!$D$2:$D$613,$A21,成果数据录入!$C$2:$C$613,"&lt;&gt;")</f>
        <v>118</v>
      </c>
      <c r="C21" s="11">
        <f>COUNTIFS(成果数据录入!$D$2:$D$613,$A21,成果数据录入!$I$2:$I$613,"国家级")</f>
        <v>42</v>
      </c>
      <c r="D21" s="11">
        <f>COUNTIFS(成果数据录入!$D$2:$D$613,$A21,成果数据录入!$I$2:$I$613,"省级")</f>
        <v>60</v>
      </c>
      <c r="E21" s="11"/>
      <c r="F21" s="11" t="s">
        <v>135</v>
      </c>
      <c r="G21" s="11">
        <f>COUNTIFS(成果数据录入!E:E,$F21,成果数据录入!C:C,"&lt;&gt;")</f>
        <v>63</v>
      </c>
      <c r="H21" s="11">
        <f>COUNTIFS(成果数据录入!E:E,$F21,成果数据录入!K:K,"顶级成果")+COUNTIFS(成果数据录入!E:E,$F21,成果数据录入!K:K,"高等级成果")</f>
        <v>27</v>
      </c>
      <c r="I21" s="11"/>
      <c r="J21" s="11" t="s">
        <v>218</v>
      </c>
      <c r="K21" s="11">
        <f>COUNTIFS(成果数据录入!$K$2:$K$612,$J21,成果数据录入!$C$2:$C$612,"&lt;&gt;")</f>
        <v>12</v>
      </c>
      <c r="L21" s="11"/>
      <c r="M21" s="10"/>
      <c r="N21" s="10"/>
      <c r="O21" s="10"/>
      <c r="P21" s="10"/>
      <c r="Q21" s="10"/>
      <c r="R21" s="10"/>
      <c r="S21" s="10"/>
      <c r="T21" s="10"/>
      <c r="U21" s="10"/>
      <c r="V21" s="10"/>
      <c r="W21" s="10"/>
      <c r="X21" s="10"/>
      <c r="Y21" s="10"/>
      <c r="Z21" s="10"/>
      <c r="AA21" s="10"/>
      <c r="AB21" s="10"/>
      <c r="AC21" s="10"/>
      <c r="AD21" s="10"/>
    </row>
    <row r="22" spans="1:30">
      <c r="A22" s="11" t="s">
        <v>3</v>
      </c>
      <c r="B22" s="11">
        <f>COUNTIFS(成果数据录入!$D$2:$D$613,$A22,成果数据录入!$C$2:$C$613,"&lt;&gt;")</f>
        <v>127</v>
      </c>
      <c r="C22" s="11">
        <v>68</v>
      </c>
      <c r="D22" s="11">
        <f>COUNTIFS(成果数据录入!$D$2:$D$613,$A22,成果数据录入!$I$2:$I$613,"省级")</f>
        <v>38</v>
      </c>
      <c r="E22" s="11"/>
      <c r="F22" s="11" t="s">
        <v>65</v>
      </c>
      <c r="G22" s="11">
        <f>COUNTIFS(成果数据录入!E:E,$F22,成果数据录入!C:C,"&lt;&gt;")</f>
        <v>30</v>
      </c>
      <c r="H22" s="11">
        <f>COUNTIFS(成果数据录入!E:E,$F22,成果数据录入!K:K,"顶级成果")+COUNTIFS(成果数据录入!E:E,$F22,成果数据录入!K:K,"高等级成果")</f>
        <v>8</v>
      </c>
      <c r="I22" s="11"/>
      <c r="J22" s="11" t="s">
        <v>70</v>
      </c>
      <c r="K22" s="11">
        <f>COUNTIFS(成果数据录入!$K$2:$K$612,$J22,成果数据录入!$C$2:$C$612,"&lt;&gt;")</f>
        <v>80</v>
      </c>
      <c r="L22" s="11"/>
      <c r="M22" s="10"/>
      <c r="N22" s="10"/>
      <c r="O22" s="10"/>
      <c r="P22" s="10"/>
      <c r="Q22" s="10"/>
      <c r="R22" s="10"/>
      <c r="S22" s="10"/>
      <c r="T22" s="10"/>
      <c r="U22" s="10"/>
      <c r="V22" s="10"/>
      <c r="W22" s="10"/>
      <c r="X22" s="10"/>
      <c r="Y22" s="10"/>
      <c r="Z22" s="10"/>
      <c r="AA22" s="10"/>
      <c r="AB22" s="10"/>
      <c r="AC22" s="10"/>
      <c r="AD22" s="10"/>
    </row>
    <row r="23" ht="27" spans="1:30">
      <c r="A23" s="11" t="s">
        <v>31</v>
      </c>
      <c r="B23" s="11">
        <f>COUNTIFS(成果数据录入!$D$2:$D$613,$A23,成果数据录入!$C$2:$C$613,"&lt;&gt;")</f>
        <v>6</v>
      </c>
      <c r="C23" s="11">
        <f>COUNTIFS(成果数据录入!$D$2:$D$613,$A23,成果数据录入!$I$2:$I$613,"国家级")</f>
        <v>4</v>
      </c>
      <c r="D23" s="11">
        <f>COUNTIFS(成果数据录入!$D$2:$D$613,$A23,成果数据录入!$I$2:$I$613,"省级")</f>
        <v>0</v>
      </c>
      <c r="E23" s="11"/>
      <c r="F23" s="11" t="s">
        <v>639</v>
      </c>
      <c r="G23" s="11">
        <f>COUNTIFS(成果数据录入!E:E,$F23,成果数据录入!C:C,"&lt;&gt;")</f>
        <v>11</v>
      </c>
      <c r="H23" s="11">
        <f>COUNTIFS(成果数据录入!E:E,$F23,成果数据录入!K:K,"顶级成果")+COUNTIFS(成果数据录入!E:E,$F23,成果数据录入!K:K,"高等级成果")</f>
        <v>6</v>
      </c>
      <c r="I23" s="11"/>
      <c r="J23" s="11" t="s">
        <v>91</v>
      </c>
      <c r="K23" s="11">
        <f>COUNTIFS(成果数据录入!$K$2:$K$612,$J23,成果数据录入!$C$2:$C$612,"&lt;&gt;")</f>
        <v>113</v>
      </c>
      <c r="L23" s="11"/>
      <c r="M23" s="10"/>
      <c r="N23" s="10"/>
      <c r="O23" s="10"/>
      <c r="P23" s="10"/>
      <c r="Q23" s="10"/>
      <c r="R23" s="10"/>
      <c r="S23" s="10"/>
      <c r="T23" s="10"/>
      <c r="U23" s="10"/>
      <c r="V23" s="10"/>
      <c r="W23" s="10"/>
      <c r="X23" s="10"/>
      <c r="Y23" s="10"/>
      <c r="Z23" s="10"/>
      <c r="AA23" s="10"/>
      <c r="AB23" s="10"/>
      <c r="AC23" s="10"/>
      <c r="AD23" s="10"/>
    </row>
    <row r="24" spans="1:30">
      <c r="A24" s="11" t="s">
        <v>5</v>
      </c>
      <c r="B24" s="11">
        <f>COUNTIFS(成果数据录入!$D$2:$D$613,$A24,成果数据录入!$C$2:$C$613,"&lt;&gt;")</f>
        <v>360</v>
      </c>
      <c r="C24" s="11">
        <f>COUNTIFS(成果数据录入!$D$2:$D$613,$A24,成果数据录入!$I$2:$I$613,"国家级")</f>
        <v>35</v>
      </c>
      <c r="D24" s="11">
        <f>COUNTIFS(成果数据录入!$D$2:$D$613,$A24,成果数据录入!$I$2:$I$613,"省级")</f>
        <v>18</v>
      </c>
      <c r="E24" s="11"/>
      <c r="F24" s="11" t="s">
        <v>158</v>
      </c>
      <c r="G24" s="11">
        <f>COUNTIFS(成果数据录入!E:E,$F24,成果数据录入!C:C,"&lt;&gt;")</f>
        <v>14</v>
      </c>
      <c r="H24" s="11">
        <f>COUNTIFS(成果数据录入!E:E,$F24,成果数据录入!K:K,"顶级成果")+COUNTIFS(成果数据录入!E:E,$F24,成果数据录入!K:K,"高等级成果")</f>
        <v>6</v>
      </c>
      <c r="I24" s="11"/>
      <c r="J24" s="11" t="s">
        <v>99</v>
      </c>
      <c r="K24" s="11">
        <f>COUNTIFS(成果数据录入!$K$2:$K$612,$J24,成果数据录入!$C$2:$C$612,"&lt;&gt;")</f>
        <v>46</v>
      </c>
      <c r="L24" s="11"/>
      <c r="M24" s="10"/>
      <c r="N24" s="10"/>
      <c r="O24" s="10"/>
      <c r="P24" s="10"/>
      <c r="Q24" s="10"/>
      <c r="R24" s="10"/>
      <c r="S24" s="10"/>
      <c r="T24" s="10"/>
      <c r="U24" s="10"/>
      <c r="V24" s="10"/>
      <c r="W24" s="10"/>
      <c r="X24" s="10"/>
      <c r="Y24" s="10"/>
      <c r="Z24" s="10"/>
      <c r="AA24" s="10"/>
      <c r="AB24" s="10"/>
      <c r="AC24" s="10"/>
      <c r="AD24" s="10"/>
    </row>
    <row r="25" spans="1:30">
      <c r="A25" s="11" t="s">
        <v>2636</v>
      </c>
      <c r="B25" s="11">
        <f>COUNTIFS(成果数据录入!$D$2:$D$613,$A25,成果数据录入!$C$2:$C$613,"&lt;&gt;")</f>
        <v>0</v>
      </c>
      <c r="C25" s="11">
        <f>COUNTIFS(成果数据录入!$D$2:$D$613,$A25,成果数据录入!$I$2:$I$613,"国家级")</f>
        <v>0</v>
      </c>
      <c r="D25" s="11">
        <f>COUNTIFS(成果数据录入!$D$2:$D$613,$A25,成果数据录入!$I$2:$I$613,"省级")</f>
        <v>0</v>
      </c>
      <c r="E25" s="11"/>
      <c r="F25" s="11"/>
      <c r="G25" s="11"/>
      <c r="H25" s="11"/>
      <c r="I25" s="11"/>
      <c r="J25" s="11" t="s">
        <v>112</v>
      </c>
      <c r="K25" s="11">
        <f>COUNTIFS(成果数据录入!$K$2:$K$612,$J25,成果数据录入!$C$2:$C$612,"&lt;&gt;")</f>
        <v>357</v>
      </c>
      <c r="L25" s="11"/>
      <c r="M25" s="10"/>
      <c r="N25" s="10"/>
      <c r="O25" s="10"/>
      <c r="P25" s="10"/>
      <c r="Q25" s="10"/>
      <c r="R25" s="10"/>
      <c r="S25" s="10"/>
      <c r="T25" s="10"/>
      <c r="U25" s="10"/>
      <c r="V25" s="10"/>
      <c r="W25" s="10"/>
      <c r="X25" s="10"/>
      <c r="Y25" s="10"/>
      <c r="Z25" s="10"/>
      <c r="AA25" s="10"/>
      <c r="AB25" s="10"/>
      <c r="AC25" s="10"/>
      <c r="AD25" s="10"/>
    </row>
    <row r="26" spans="1:30">
      <c r="A26" s="11"/>
      <c r="B26" s="11"/>
      <c r="C26" s="11"/>
      <c r="D26" s="11"/>
      <c r="E26" s="11"/>
      <c r="F26" s="11"/>
      <c r="G26" s="11"/>
      <c r="H26" s="11"/>
      <c r="I26" s="11"/>
      <c r="J26" s="11" t="s">
        <v>2639</v>
      </c>
      <c r="K26" s="11">
        <f>COUNTIFS(成果数据录入!$K$2:$K$612,$J26,成果数据录入!$C$2:$C$612,"&lt;&gt;")</f>
        <v>0</v>
      </c>
      <c r="L26" s="11"/>
      <c r="M26" s="10"/>
      <c r="N26" s="10"/>
      <c r="O26" s="10"/>
      <c r="P26" s="10"/>
      <c r="Q26" s="10"/>
      <c r="R26" s="10"/>
      <c r="S26" s="10"/>
      <c r="T26" s="10"/>
      <c r="U26" s="10"/>
      <c r="V26" s="10"/>
      <c r="W26" s="10"/>
      <c r="X26" s="10"/>
      <c r="Y26" s="10"/>
      <c r="Z26" s="10"/>
      <c r="AA26" s="10"/>
      <c r="AB26" s="10"/>
      <c r="AC26" s="10"/>
      <c r="AD26" s="10"/>
    </row>
    <row r="27" spans="1:30">
      <c r="A27" s="11"/>
      <c r="B27" s="11"/>
      <c r="C27" s="11"/>
      <c r="D27" s="11"/>
      <c r="E27" s="11"/>
      <c r="F27" s="11"/>
      <c r="G27" s="11"/>
      <c r="H27" s="11"/>
      <c r="I27" s="11"/>
      <c r="J27" s="11"/>
      <c r="K27" s="11"/>
      <c r="L27" s="11"/>
      <c r="M27" s="10"/>
      <c r="N27" s="10"/>
      <c r="O27" s="10"/>
      <c r="P27" s="10"/>
      <c r="Q27" s="10"/>
      <c r="R27" s="10"/>
      <c r="S27" s="10"/>
      <c r="T27" s="10"/>
      <c r="U27" s="10"/>
      <c r="V27" s="10"/>
      <c r="W27" s="10"/>
      <c r="X27" s="10"/>
      <c r="Y27" s="10"/>
      <c r="Z27" s="10"/>
      <c r="AA27" s="10"/>
      <c r="AB27" s="10"/>
      <c r="AC27" s="10"/>
      <c r="AD27" s="10"/>
    </row>
    <row r="28" spans="1:30">
      <c r="A28" s="11"/>
      <c r="B28" s="11"/>
      <c r="C28" s="11"/>
      <c r="D28" s="11"/>
      <c r="E28" s="11"/>
      <c r="F28" s="11"/>
      <c r="G28" s="11"/>
      <c r="H28" s="11"/>
      <c r="I28" s="11"/>
      <c r="J28" s="11"/>
      <c r="K28" s="11"/>
      <c r="L28" s="11"/>
      <c r="M28" s="10"/>
      <c r="N28" s="10"/>
      <c r="O28" s="10"/>
      <c r="P28" s="10"/>
      <c r="Q28" s="10"/>
      <c r="R28" s="10"/>
      <c r="S28" s="10"/>
      <c r="T28" s="10"/>
      <c r="U28" s="10"/>
      <c r="V28" s="10"/>
      <c r="W28" s="10"/>
      <c r="X28" s="10"/>
      <c r="Y28" s="10"/>
      <c r="Z28" s="10"/>
      <c r="AA28" s="10"/>
      <c r="AB28" s="10"/>
      <c r="AC28" s="10"/>
      <c r="AD28" s="10"/>
    </row>
    <row r="29" spans="1:30">
      <c r="A29" s="11"/>
      <c r="B29" s="11"/>
      <c r="C29" s="11"/>
      <c r="D29" s="11"/>
      <c r="E29" s="11"/>
      <c r="F29" s="11"/>
      <c r="G29" s="11"/>
      <c r="H29" s="11"/>
      <c r="I29" s="11"/>
      <c r="J29" s="11"/>
      <c r="K29" s="11"/>
      <c r="L29" s="11"/>
      <c r="M29" s="10"/>
      <c r="N29" s="10"/>
      <c r="O29" s="10"/>
      <c r="P29" s="10"/>
      <c r="Q29" s="10"/>
      <c r="R29" s="10"/>
      <c r="S29" s="10"/>
      <c r="T29" s="10"/>
      <c r="U29" s="10"/>
      <c r="V29" s="10"/>
      <c r="W29" s="10"/>
      <c r="X29" s="10"/>
      <c r="Y29" s="10"/>
      <c r="Z29" s="10"/>
      <c r="AA29" s="10"/>
      <c r="AB29" s="10"/>
      <c r="AC29" s="10"/>
      <c r="AD29" s="10"/>
    </row>
    <row r="30" spans="1:30">
      <c r="A30" s="11"/>
      <c r="B30" s="11"/>
      <c r="C30" s="11"/>
      <c r="D30" s="11"/>
      <c r="E30" s="11"/>
      <c r="F30" s="11"/>
      <c r="G30" s="11"/>
      <c r="H30" s="11"/>
      <c r="I30" s="11"/>
      <c r="J30" s="11"/>
      <c r="K30" s="11"/>
      <c r="L30" s="11"/>
      <c r="M30" s="10"/>
      <c r="N30" s="10"/>
      <c r="O30" s="10"/>
      <c r="P30" s="10"/>
      <c r="Q30" s="10"/>
      <c r="R30" s="10"/>
      <c r="S30" s="10"/>
      <c r="T30" s="10"/>
      <c r="U30" s="10"/>
      <c r="V30" s="10"/>
      <c r="W30" s="10"/>
      <c r="X30" s="10"/>
      <c r="Y30" s="10"/>
      <c r="Z30" s="10"/>
      <c r="AA30" s="10"/>
      <c r="AB30" s="10"/>
      <c r="AC30" s="10"/>
      <c r="AD30" s="10"/>
    </row>
    <row r="31" spans="1:30">
      <c r="A31" s="11"/>
      <c r="B31" s="11"/>
      <c r="C31" s="11"/>
      <c r="D31" s="11"/>
      <c r="E31" s="11"/>
      <c r="F31" s="11"/>
      <c r="G31" s="11"/>
      <c r="H31" s="11"/>
      <c r="I31" s="11"/>
      <c r="J31" s="11"/>
      <c r="K31" s="11"/>
      <c r="L31" s="11"/>
      <c r="M31" s="10"/>
      <c r="N31" s="10"/>
      <c r="O31" s="10"/>
      <c r="P31" s="10"/>
      <c r="Q31" s="10"/>
      <c r="R31" s="10"/>
      <c r="S31" s="10"/>
      <c r="T31" s="10"/>
      <c r="U31" s="10"/>
      <c r="V31" s="10"/>
      <c r="W31" s="10"/>
      <c r="X31" s="10"/>
      <c r="Y31" s="10"/>
      <c r="Z31" s="10"/>
      <c r="AA31" s="10"/>
      <c r="AB31" s="10"/>
      <c r="AC31" s="10"/>
      <c r="AD31" s="10"/>
    </row>
    <row r="32" spans="1:30">
      <c r="A32" s="11"/>
      <c r="B32" s="11"/>
      <c r="C32" s="11"/>
      <c r="D32" s="11"/>
      <c r="E32" s="11"/>
      <c r="F32" s="11"/>
      <c r="G32" s="11"/>
      <c r="H32" s="11"/>
      <c r="I32" s="11"/>
      <c r="J32" s="11"/>
      <c r="K32" s="11"/>
      <c r="L32" s="11"/>
      <c r="M32" s="10"/>
      <c r="N32" s="10"/>
      <c r="O32" s="10"/>
      <c r="P32" s="10"/>
      <c r="Q32" s="10"/>
      <c r="R32" s="10"/>
      <c r="S32" s="10"/>
      <c r="T32" s="10"/>
      <c r="U32" s="10"/>
      <c r="V32" s="10"/>
      <c r="W32" s="10"/>
      <c r="X32" s="10"/>
      <c r="Y32" s="10"/>
      <c r="Z32" s="10"/>
      <c r="AA32" s="10"/>
      <c r="AB32" s="10"/>
      <c r="AC32" s="10"/>
      <c r="AD32" s="10"/>
    </row>
    <row r="33" spans="1:30">
      <c r="A33" s="11"/>
      <c r="B33" s="11"/>
      <c r="C33" s="11"/>
      <c r="D33" s="11"/>
      <c r="E33" s="11"/>
      <c r="F33" s="11"/>
      <c r="G33" s="11"/>
      <c r="H33" s="11"/>
      <c r="I33" s="11"/>
      <c r="J33" s="11"/>
      <c r="K33" s="11"/>
      <c r="L33" s="11"/>
      <c r="M33" s="10"/>
      <c r="N33" s="10"/>
      <c r="O33" s="10"/>
      <c r="P33" s="10"/>
      <c r="Q33" s="10"/>
      <c r="R33" s="10"/>
      <c r="S33" s="10"/>
      <c r="T33" s="10"/>
      <c r="U33" s="10"/>
      <c r="V33" s="10"/>
      <c r="W33" s="10"/>
      <c r="X33" s="10"/>
      <c r="Y33" s="10"/>
      <c r="Z33" s="10"/>
      <c r="AA33" s="10"/>
      <c r="AB33" s="10"/>
      <c r="AC33" s="10"/>
      <c r="AD33" s="10"/>
    </row>
    <row r="34" spans="1:30">
      <c r="A34" s="11"/>
      <c r="B34" s="11"/>
      <c r="C34" s="11"/>
      <c r="D34" s="11"/>
      <c r="E34" s="11"/>
      <c r="F34" s="11"/>
      <c r="G34" s="11"/>
      <c r="H34" s="11"/>
      <c r="I34" s="11"/>
      <c r="J34" s="11"/>
      <c r="K34" s="11"/>
      <c r="L34" s="11"/>
      <c r="M34" s="10"/>
      <c r="N34" s="10"/>
      <c r="O34" s="10"/>
      <c r="P34" s="10"/>
      <c r="Q34" s="10"/>
      <c r="R34" s="10"/>
      <c r="S34" s="10"/>
      <c r="T34" s="10"/>
      <c r="U34" s="10"/>
      <c r="V34" s="10"/>
      <c r="W34" s="10"/>
      <c r="X34" s="10"/>
      <c r="Y34" s="10"/>
      <c r="Z34" s="10"/>
      <c r="AA34" s="10"/>
      <c r="AB34" s="10"/>
      <c r="AC34" s="10"/>
      <c r="AD34" s="10"/>
    </row>
    <row r="35" spans="1:30">
      <c r="A35" s="11"/>
      <c r="B35" s="11"/>
      <c r="C35" s="11"/>
      <c r="D35" s="11"/>
      <c r="E35" s="11"/>
      <c r="F35" s="11"/>
      <c r="G35" s="11"/>
      <c r="H35" s="11"/>
      <c r="I35" s="11"/>
      <c r="J35" s="11"/>
      <c r="K35" s="11"/>
      <c r="L35" s="11"/>
      <c r="M35" s="10"/>
      <c r="N35" s="10"/>
      <c r="O35" s="10"/>
      <c r="P35" s="10"/>
      <c r="Q35" s="10"/>
      <c r="R35" s="10"/>
      <c r="S35" s="10"/>
      <c r="T35" s="10"/>
      <c r="U35" s="10"/>
      <c r="V35" s="10"/>
      <c r="W35" s="10"/>
      <c r="X35" s="10"/>
      <c r="Y35" s="10"/>
      <c r="Z35" s="10"/>
      <c r="AA35" s="10"/>
      <c r="AB35" s="10"/>
      <c r="AC35" s="10"/>
      <c r="AD35" s="10"/>
    </row>
    <row r="36" spans="1:30">
      <c r="A36" s="11"/>
      <c r="B36" s="11"/>
      <c r="C36" s="11"/>
      <c r="D36" s="11"/>
      <c r="E36" s="11"/>
      <c r="F36" s="11"/>
      <c r="G36" s="11"/>
      <c r="H36" s="11"/>
      <c r="I36" s="11"/>
      <c r="J36" s="11"/>
      <c r="K36" s="11"/>
      <c r="L36" s="11"/>
      <c r="M36" s="10"/>
      <c r="N36" s="10"/>
      <c r="O36" s="10"/>
      <c r="P36" s="10"/>
      <c r="Q36" s="10"/>
      <c r="R36" s="10"/>
      <c r="S36" s="10"/>
      <c r="T36" s="10"/>
      <c r="U36" s="10"/>
      <c r="V36" s="10"/>
      <c r="W36" s="10"/>
      <c r="X36" s="10"/>
      <c r="Y36" s="10"/>
      <c r="Z36" s="10"/>
      <c r="AA36" s="10"/>
      <c r="AB36" s="10"/>
      <c r="AC36" s="10"/>
      <c r="AD36" s="10"/>
    </row>
    <row r="37" spans="1:30">
      <c r="A37" s="11"/>
      <c r="B37" s="11"/>
      <c r="C37" s="11"/>
      <c r="D37" s="11"/>
      <c r="E37" s="11"/>
      <c r="F37" s="11"/>
      <c r="G37" s="11"/>
      <c r="H37" s="11"/>
      <c r="I37" s="11"/>
      <c r="J37" s="11"/>
      <c r="K37" s="11"/>
      <c r="L37" s="11"/>
      <c r="M37" s="10"/>
      <c r="N37" s="10"/>
      <c r="O37" s="10"/>
      <c r="P37" s="10"/>
      <c r="Q37" s="10"/>
      <c r="R37" s="10"/>
      <c r="S37" s="10"/>
      <c r="T37" s="10"/>
      <c r="U37" s="10"/>
      <c r="V37" s="10"/>
      <c r="W37" s="10"/>
      <c r="X37" s="10"/>
      <c r="Y37" s="10"/>
      <c r="Z37" s="10"/>
      <c r="AA37" s="10"/>
      <c r="AB37" s="10"/>
      <c r="AC37" s="10"/>
      <c r="AD37" s="10"/>
    </row>
    <row r="38" spans="1:30">
      <c r="A38" s="11"/>
      <c r="B38" s="11"/>
      <c r="C38" s="11"/>
      <c r="D38" s="11"/>
      <c r="E38" s="11"/>
      <c r="F38" s="11"/>
      <c r="G38" s="11"/>
      <c r="H38" s="11"/>
      <c r="I38" s="11"/>
      <c r="J38" s="11"/>
      <c r="K38" s="11"/>
      <c r="L38" s="11"/>
      <c r="M38" s="10"/>
      <c r="N38" s="10"/>
      <c r="O38" s="10"/>
      <c r="P38" s="10"/>
      <c r="Q38" s="10"/>
      <c r="R38" s="10"/>
      <c r="S38" s="10"/>
      <c r="T38" s="10"/>
      <c r="U38" s="10"/>
      <c r="V38" s="10"/>
      <c r="W38" s="10"/>
      <c r="X38" s="10"/>
      <c r="Y38" s="10"/>
      <c r="Z38" s="10"/>
      <c r="AA38" s="10"/>
      <c r="AB38" s="10"/>
      <c r="AC38" s="10"/>
      <c r="AD38" s="10"/>
    </row>
    <row r="39" spans="1:30">
      <c r="A39" s="11"/>
      <c r="B39" s="11"/>
      <c r="C39" s="11"/>
      <c r="D39" s="11"/>
      <c r="E39" s="11"/>
      <c r="F39" s="11"/>
      <c r="G39" s="11"/>
      <c r="H39" s="11"/>
      <c r="I39" s="11"/>
      <c r="J39" s="11"/>
      <c r="K39" s="11"/>
      <c r="L39" s="11"/>
      <c r="M39" s="10"/>
      <c r="N39" s="10"/>
      <c r="O39" s="10"/>
      <c r="P39" s="10"/>
      <c r="Q39" s="10"/>
      <c r="R39" s="10"/>
      <c r="S39" s="10"/>
      <c r="T39" s="10"/>
      <c r="U39" s="10"/>
      <c r="V39" s="10"/>
      <c r="W39" s="10"/>
      <c r="X39" s="10"/>
      <c r="Y39" s="10"/>
      <c r="Z39" s="10"/>
      <c r="AA39" s="10"/>
      <c r="AB39" s="10"/>
      <c r="AC39" s="10"/>
      <c r="AD39" s="10"/>
    </row>
    <row r="40" spans="1:30">
      <c r="A40" s="11"/>
      <c r="B40" s="11"/>
      <c r="C40" s="11"/>
      <c r="D40" s="11"/>
      <c r="E40" s="11"/>
      <c r="F40" s="11"/>
      <c r="G40" s="11"/>
      <c r="H40" s="11"/>
      <c r="I40" s="11"/>
      <c r="J40" s="11"/>
      <c r="K40" s="11"/>
      <c r="L40" s="11"/>
      <c r="M40" s="10"/>
      <c r="N40" s="10"/>
      <c r="O40" s="10"/>
      <c r="P40" s="10"/>
      <c r="Q40" s="10"/>
      <c r="R40" s="10"/>
      <c r="S40" s="10"/>
      <c r="T40" s="10"/>
      <c r="U40" s="10"/>
      <c r="V40" s="10"/>
      <c r="W40" s="10"/>
      <c r="X40" s="10"/>
      <c r="Y40" s="10"/>
      <c r="Z40" s="10"/>
      <c r="AA40" s="10"/>
      <c r="AB40" s="10"/>
      <c r="AC40" s="10"/>
      <c r="AD40" s="10"/>
    </row>
    <row r="41" spans="1:30">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row r="54" spans="1:30">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row>
    <row r="55" spans="1:30">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row>
    <row r="56" spans="1:30">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row>
    <row r="57" spans="1:30">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row>
    <row r="58" spans="1:30">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row>
    <row r="59" spans="1:30">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row r="60" spans="1:30">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row>
    <row r="61" spans="1:30">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row>
    <row r="62" spans="1:30">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row>
    <row r="63" spans="1:30">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row>
    <row r="64" spans="1:30">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row>
    <row r="65" spans="1:30">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row>
    <row r="66" spans="1:30">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row>
    <row r="67" spans="1:30">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row>
    <row r="68" spans="1:30">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row>
    <row r="69" spans="1:30">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row>
    <row r="70" spans="1:30">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row>
    <row r="71" spans="1:30">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row>
    <row r="72" spans="1:30">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row>
    <row r="73" spans="1:30">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row>
    <row r="74" spans="1:30">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row>
    <row r="75" spans="1:30">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row>
    <row r="76" spans="1:30">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row>
    <row r="77" spans="1:30">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row>
    <row r="78" spans="1:30">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row>
    <row r="79" spans="1:30">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row>
    <row r="80" spans="1:30">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row>
    <row r="81" spans="1:30">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row>
    <row r="82" spans="1:30">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row>
    <row r="83" spans="1:30">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row>
    <row r="84" spans="1:30">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row>
    <row r="85" spans="1:30">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row>
    <row r="86" spans="1:30">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row>
    <row r="87" spans="1:30">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row>
    <row r="88" spans="1:30">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row>
    <row r="89" spans="1:30">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row>
    <row r="90" spans="1:30">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row>
    <row r="91" spans="1:30">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row>
    <row r="92" spans="1:30">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spans="1:30">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row>
    <row r="94" spans="1:30">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row>
    <row r="95" spans="1:30">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row>
    <row r="96" spans="1:30">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row>
    <row r="97" spans="1:30">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row>
    <row r="98" spans="1:30">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row>
    <row r="99" spans="1:30">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row>
    <row r="100" spans="1:30">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row>
    <row r="101" spans="1:30">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row>
    <row r="102" spans="1:30">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row>
    <row r="103" spans="1:30">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row>
    <row r="104" spans="1:30">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row>
    <row r="105" spans="1:30">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row>
    <row r="106" spans="1:30">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row>
    <row r="107" spans="1:30">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row>
    <row r="108" spans="1:30">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row>
    <row r="109" spans="1:30">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row>
    <row r="110" spans="1:30">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row>
    <row r="111" spans="1:30">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row>
    <row r="112" spans="1:30">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row>
    <row r="113" spans="1:30">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row>
    <row r="114" spans="1:30">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row>
    <row r="115" spans="1:30">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row>
    <row r="116" spans="1:30">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row>
    <row r="117" spans="1:30">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row>
    <row r="118" spans="1:30">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row>
    <row r="119" spans="1:30">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row>
    <row r="120" spans="1:30">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row>
    <row r="121" spans="1:30">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row>
    <row r="122" spans="1:30">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row>
    <row r="123" spans="1:30">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row>
    <row r="124" spans="1:30">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row>
    <row r="125" spans="1:30">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row>
    <row r="126" spans="1:30">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row>
    <row r="127" spans="1:30">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row>
    <row r="128" spans="1:30">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row>
    <row r="129" spans="1:30">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row>
    <row r="130" spans="1:30">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row>
    <row r="131" spans="1:30">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row>
    <row r="132" spans="1:30">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row>
    <row r="133" spans="1:30">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row>
    <row r="134" spans="1:30">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row>
    <row r="135" spans="1:30">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row>
    <row r="136" spans="1:30">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row>
    <row r="137" spans="1:30">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row>
    <row r="138" spans="1:30">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row>
    <row r="139" spans="1:30">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row>
    <row r="140" spans="1:30">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row>
    <row r="141" spans="1:30">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row>
    <row r="142" spans="1:30">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row>
    <row r="143" spans="1:30">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row>
    <row r="144" spans="1:30">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row>
    <row r="145" spans="1:30">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row>
    <row r="146" spans="1:30">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row>
    <row r="147" spans="1:30">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row>
    <row r="148" spans="1:30">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row>
    <row r="149" spans="1:30">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row>
    <row r="150" spans="1:30">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row>
    <row r="151" spans="1:30">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row>
    <row r="152" spans="1:30">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row>
    <row r="153" spans="1:30">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row>
    <row r="154" spans="1:30">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row>
    <row r="155" spans="1:30">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row>
    <row r="156" spans="1:30">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row>
    <row r="157" spans="1:30">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row>
    <row r="158" spans="1:30">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row>
    <row r="159" spans="1:30">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row>
    <row r="160" spans="1:30">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row>
    <row r="161" spans="1:30">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row>
    <row r="162" spans="1:30">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row>
    <row r="163" spans="1:30">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row>
    <row r="164" spans="1:30">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row>
    <row r="165" spans="1:30">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row>
    <row r="166" spans="1:30">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row>
    <row r="167" spans="1:30">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row>
    <row r="168" spans="1:30">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row>
    <row r="169" spans="1:30">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row>
    <row r="170" spans="1:30">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row>
    <row r="171" spans="1:30">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row>
    <row r="172" spans="1:30">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row>
    <row r="173" spans="1:30">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row>
    <row r="174" spans="1:30">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row>
    <row r="175" spans="1:30">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row>
    <row r="176" spans="1:30">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row>
    <row r="177" spans="1:30">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row>
    <row r="178" spans="1:30">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row>
    <row r="179" spans="1:30">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row>
    <row r="180" spans="1:30">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row>
    <row r="181" spans="1:30">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row>
    <row r="182" spans="1:30">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row>
    <row r="183" spans="1:30">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row>
    <row r="184" spans="1:30">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row>
    <row r="185" spans="1:30">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row>
    <row r="186" spans="1:30">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row>
    <row r="187" spans="1:30">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row>
    <row r="188" spans="1:30">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row>
    <row r="189" spans="1:30">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row>
    <row r="190" spans="1:30">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row>
    <row r="191" spans="1:30">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row>
    <row r="192" spans="1:30">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row>
    <row r="193" spans="1:30">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row>
    <row r="194" spans="1:30">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row>
    <row r="195" spans="1:30">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row>
    <row r="196" spans="1:30">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row>
    <row r="197" spans="1:30">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row>
    <row r="198" spans="1:30">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row>
    <row r="199" spans="1:30">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row>
    <row r="200" spans="1:30">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row>
    <row r="201" spans="1:30">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row>
    <row r="202" spans="1:30">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row>
    <row r="203" spans="1:30">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row>
    <row r="204" spans="1:30">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row>
    <row r="205" spans="1:30">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row>
    <row r="206" spans="1:30">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row>
    <row r="207" spans="1:30">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row>
    <row r="208" spans="1:30">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row>
    <row r="209" spans="1:30">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row>
    <row r="210" spans="1:30">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row>
    <row r="211" spans="1:30">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row>
    <row r="212" spans="1:30">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row>
    <row r="213" spans="1:30">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row>
    <row r="214" spans="1:30">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row>
    <row r="215" spans="1:30">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row>
    <row r="216" spans="1:30">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row>
    <row r="217" spans="1:30">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row>
    <row r="218" spans="1:30">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row>
    <row r="219" spans="1:30">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row>
    <row r="220" spans="1:30">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row>
    <row r="221" spans="1:30">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row>
    <row r="222" spans="1:30">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row>
    <row r="223" spans="1:30">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row>
    <row r="224" spans="1:30">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row>
    <row r="225" spans="1:30">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row>
    <row r="226" spans="1:30">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row>
    <row r="227" spans="1:30">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row>
    <row r="228" spans="1:30">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row>
    <row r="229" spans="1:30">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row>
    <row r="230" spans="1:30">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row>
    <row r="231" spans="1:30">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row>
    <row r="232" spans="1:30">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row>
    <row r="233" spans="1:30">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row>
    <row r="234" spans="1:30">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row>
    <row r="235" spans="1:30">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row>
    <row r="236" spans="1:30">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row>
    <row r="237" spans="1:30">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row>
    <row r="238" spans="1:30">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row>
    <row r="239" spans="1:30">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row>
    <row r="240" spans="1:30">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row>
    <row r="241" spans="1:30">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row>
    <row r="242" spans="1:30">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row>
    <row r="243" spans="1:30">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row>
    <row r="244" spans="1:30">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row>
    <row r="245" spans="1:30">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row>
    <row r="246" spans="1:30">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row>
    <row r="247" spans="1:30">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row>
    <row r="248" spans="1:30">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row>
    <row r="249" spans="1:30">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row>
    <row r="250" spans="1:30">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row>
    <row r="251" spans="1:30">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row>
    <row r="252" spans="1:30">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row>
    <row r="253" spans="1:30">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row>
    <row r="254" spans="1:30">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row>
    <row r="255" spans="1:30">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row>
    <row r="256" spans="1:30">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row>
    <row r="257" spans="1:30">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row>
    <row r="258" spans="1:30">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row>
    <row r="259" spans="1:30">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row>
    <row r="260" spans="1:30">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row>
    <row r="261" spans="1:30">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row>
    <row r="262" spans="1:30">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row>
    <row r="263" spans="1:30">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row>
    <row r="264" spans="1:30">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row>
    <row r="265" spans="1:30">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row>
    <row r="266" spans="1:30">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row>
    <row r="267" spans="1:30">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row>
    <row r="268" spans="1:30">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row>
    <row r="269" spans="1:30">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row>
    <row r="270" spans="1:30">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row>
    <row r="271" spans="1:30">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row>
    <row r="272" spans="1:30">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row>
    <row r="273" spans="1:30">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row>
    <row r="274" spans="1:30">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row>
    <row r="275" spans="1:30">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row>
    <row r="276" spans="1:30">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row>
    <row r="277" spans="1:30">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row>
    <row r="278" spans="1:30">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row>
    <row r="279" spans="1:30">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row>
    <row r="280" spans="1:30">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row>
    <row r="281" spans="1:30">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row>
    <row r="282" spans="1:30">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row>
    <row r="283" spans="1:30">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row>
    <row r="284" spans="1:30">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row>
    <row r="285" spans="1:30">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row>
    <row r="286" spans="1:30">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row>
    <row r="287" spans="1:30">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row>
    <row r="288" spans="1:30">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row>
    <row r="289" spans="1:30">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row>
    <row r="290" spans="1:30">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row>
    <row r="291" spans="1:30">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row>
    <row r="292" spans="1:30">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row>
    <row r="293" spans="1:30">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row>
    <row r="294" spans="1:30">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row>
    <row r="295" spans="1:30">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row>
    <row r="296" spans="1:30">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row>
    <row r="297" spans="1:30">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row>
    <row r="298" spans="1:30">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row>
    <row r="299" spans="1:30">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row>
    <row r="300" spans="1:30">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row>
    <row r="301" spans="1:30">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row>
    <row r="302" spans="1:30">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row>
    <row r="303" spans="1:30">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row>
    <row r="304" spans="1:30">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row>
    <row r="305" spans="1:30">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row>
    <row r="306" spans="1:30">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row>
    <row r="307" spans="1:30">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row>
    <row r="308" spans="1:30">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row>
    <row r="309" spans="1:30">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row>
    <row r="310" spans="1:30">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row>
    <row r="311" spans="1:30">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row>
    <row r="312" spans="1:30">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row>
    <row r="313" spans="1:30">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row>
    <row r="314" spans="1:30">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row>
    <row r="315" spans="1:30">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row>
    <row r="316" spans="1:30">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row>
    <row r="317" spans="1:30">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row>
    <row r="318" spans="1:30">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row>
    <row r="319" spans="1:30">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row>
    <row r="320" spans="1:30">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row>
    <row r="321" spans="1:30">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row>
    <row r="322" spans="1:30">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row>
    <row r="323" spans="1:30">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row>
    <row r="324" spans="1:30">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row>
    <row r="325" spans="1:30">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row>
    <row r="326" spans="1:30">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row>
    <row r="327" spans="1:30">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row>
    <row r="328" spans="1:30">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row>
    <row r="329" spans="1:30">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row>
    <row r="330" spans="1:30">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row>
    <row r="331" spans="1:30">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row>
    <row r="332" spans="1:30">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row>
    <row r="333" spans="1:30">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row>
    <row r="334" spans="1:30">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row>
    <row r="335" spans="1:30">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row>
    <row r="336" spans="1:30">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row>
    <row r="337" spans="1:30">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row>
    <row r="338" spans="1:30">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row>
    <row r="339" spans="1:30">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row>
    <row r="340" spans="1:30">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row>
    <row r="341" spans="1:30">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row>
    <row r="342" spans="1:30">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row>
    <row r="343" spans="1:30">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row>
    <row r="344" spans="1:30">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row>
    <row r="345" spans="1:30">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row>
    <row r="346" spans="1:30">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row>
    <row r="347" spans="1:30">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row>
    <row r="348" spans="1:30">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row>
    <row r="349" spans="1:30">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row>
    <row r="350" spans="1:30">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row>
    <row r="351" spans="1:30">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row>
    <row r="352" spans="1:30">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row>
    <row r="353" spans="1:30">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row>
    <row r="354" spans="1:30">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row>
    <row r="355" spans="1:30">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row>
    <row r="356" spans="1:30">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row>
    <row r="357" spans="1:30">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row>
    <row r="358" spans="1:30">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row>
    <row r="359" spans="1:30">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row>
    <row r="360" spans="1:30">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row>
    <row r="361" spans="1:30">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row>
    <row r="362" spans="1:30">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row>
    <row r="363" spans="1:30">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row>
    <row r="364" spans="1:30">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row>
    <row r="365" spans="1:30">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row>
    <row r="366" spans="1:30">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row>
    <row r="367" spans="1:30">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row>
    <row r="368" spans="1:30">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row>
    <row r="369" spans="1:30">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row>
    <row r="370" spans="1:30">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row>
    <row r="371" spans="1:30">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row>
    <row r="372" spans="1:30">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row>
    <row r="373" spans="1:30">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row>
    <row r="374" spans="1:30">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row>
    <row r="375" spans="1:30">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row>
    <row r="376" spans="1:30">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row>
    <row r="377" spans="1:30">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row>
    <row r="378" spans="1:30">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row>
    <row r="379" spans="1:30">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row>
    <row r="380" spans="1:30">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row>
    <row r="381" spans="1:30">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row>
    <row r="382" spans="1:30">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row>
    <row r="383" spans="1:30">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row>
    <row r="384" spans="1:30">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row>
    <row r="385" spans="1:30">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row>
    <row r="386" spans="1:30">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row>
    <row r="387" spans="1:30">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row>
    <row r="388" spans="1:30">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row>
    <row r="389" spans="1:30">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row>
    <row r="390" spans="1:30">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row>
    <row r="391" spans="1:30">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row>
    <row r="392" spans="1:30">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row>
    <row r="393" spans="1:30">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row>
    <row r="394" spans="1:30">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row>
    <row r="395" spans="1:30">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row>
    <row r="396" spans="1:30">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row>
    <row r="397" spans="1:30">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row>
    <row r="398" spans="1:30">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row>
    <row r="399" spans="1:30">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row>
    <row r="400" spans="1:30">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row>
    <row r="401" spans="1:30">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row>
    <row r="402" spans="1:30">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row>
    <row r="403" spans="1:30">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row>
    <row r="404" spans="1:30">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row>
    <row r="405" spans="1:30">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row>
    <row r="406" spans="1:30">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row>
    <row r="407" spans="1:30">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row>
    <row r="408" spans="1:30">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row>
    <row r="409" spans="1:30">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row>
    <row r="410" spans="1:30">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row>
    <row r="411" spans="1:30">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row>
    <row r="412" spans="1:30">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row>
    <row r="413" spans="1:30">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row>
    <row r="414" spans="1:30">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row>
    <row r="415" spans="1:30">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row>
    <row r="416" spans="1:30">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row>
    <row r="417" spans="1:30">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row>
    <row r="418" spans="1:30">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row>
    <row r="419" spans="1:30">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row>
    <row r="420" spans="1:30">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row>
    <row r="421" spans="1:30">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row>
    <row r="422" spans="1:30">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row>
    <row r="423" spans="1:30">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row>
    <row r="424" spans="1:30">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row>
    <row r="425" spans="1:30">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row>
    <row r="426" spans="1:30">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row>
    <row r="427" spans="1:30">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row>
    <row r="428" spans="1:30">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row>
    <row r="429" spans="1:30">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row>
    <row r="430" spans="1:30">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row>
    <row r="431" spans="1:30">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row>
    <row r="432" spans="1:30">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row>
    <row r="433" spans="1:30">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row>
    <row r="434" spans="1:30">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row>
    <row r="435" spans="1:30">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row>
    <row r="436" spans="1:30">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row>
    <row r="437" spans="1:30">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row>
    <row r="438" spans="1:30">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row>
    <row r="439" spans="1:30">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row>
    <row r="440" spans="1:30">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row>
    <row r="441" spans="1:30">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row>
    <row r="442" spans="1:30">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row>
    <row r="443" spans="1:30">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row>
    <row r="444" spans="1:30">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row>
    <row r="445" spans="1:30">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row>
    <row r="446" spans="1:30">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row>
    <row r="447" spans="1:30">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row>
    <row r="448" spans="1:30">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row>
    <row r="449" spans="1:30">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row>
    <row r="450" spans="1:30">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row>
    <row r="451" spans="1:30">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row>
    <row r="452" spans="1:30">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row>
    <row r="453" spans="1:30">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row>
    <row r="454" spans="1:30">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row>
    <row r="455" spans="1:30">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row>
    <row r="456" spans="1:30">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row>
    <row r="457" spans="1:30">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row>
    <row r="458" spans="1:30">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row>
    <row r="459" spans="1:30">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row>
    <row r="460" spans="1:30">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row>
    <row r="461" spans="1:30">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row>
    <row r="462" spans="1:30">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row>
    <row r="463" spans="1:30">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row>
    <row r="464" spans="1:30">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row>
    <row r="465" spans="1:30">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row>
    <row r="466" spans="1:30">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row>
    <row r="467" spans="1:30">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row>
    <row r="468" spans="1:30">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row>
    <row r="469" spans="1:30">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row>
    <row r="470" spans="1:30">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row>
    <row r="471" spans="1:30">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row>
    <row r="472" spans="1:30">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row>
    <row r="473" spans="1:30">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row>
    <row r="474" spans="1:30">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row>
    <row r="475" spans="1:30">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row>
    <row r="476" spans="1:30">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row>
    <row r="477" spans="1:30">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row>
    <row r="478" spans="1:30">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row>
    <row r="479" spans="1:30">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row>
    <row r="480" spans="1:30">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row>
    <row r="481" spans="1:30">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row>
    <row r="482" spans="1:30">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row>
    <row r="483" spans="1:30">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row>
    <row r="484" spans="1:30">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row>
    <row r="485" spans="1:30">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row>
    <row r="486" spans="1:30">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row>
    <row r="487" spans="1:30">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row>
    <row r="488" spans="1:30">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row>
    <row r="489" spans="1:30">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row>
    <row r="490" spans="1:30">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row>
    <row r="491" spans="1:30">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row>
    <row r="492" spans="1:30">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row>
    <row r="493" spans="1:30">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row>
    <row r="494" spans="1:30">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row>
    <row r="495" spans="1:30">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row>
    <row r="496" spans="1:30">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row>
    <row r="497" spans="1:30">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row>
    <row r="498" spans="1:30">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row>
    <row r="499" spans="1:30">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row>
    <row r="500" spans="1:30">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row>
    <row r="501" spans="1:30">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row>
  </sheetData>
  <sheetProtection formatCells="0" formatColumns="0" formatRows="0" insertRows="0" insertColumns="0" insertHyperlinks="0" deleteColumns="0" deleteRows="0" sort="0" autoFilter="0" pivotTables="0"/>
  <mergeCells count="1">
    <mergeCell ref="A1:L1"/>
  </mergeCells>
  <pageMargins left="0.7" right="0.7" top="0.75" bottom="0.75" header="0.3" footer="0.3"/>
  <headerFooter/>
  <drawing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501"/>
  <sheetViews>
    <sheetView workbookViewId="0">
      <selection activeCell="A23" sqref="A23"/>
    </sheetView>
  </sheetViews>
  <sheetFormatPr defaultColWidth="9" defaultRowHeight="13.5"/>
  <cols>
    <col min="1" max="1" width="110" customWidth="1"/>
  </cols>
  <sheetData>
    <row r="1" ht="22.5" spans="1:30">
      <c r="A1" s="9" t="s">
        <v>17</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row>
    <row r="2" spans="1:30">
      <c r="A2" s="11" t="s">
        <v>2652</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row>
    <row r="3" ht="27" spans="1:30">
      <c r="A3" s="11" t="s">
        <v>2653</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row>
    <row r="4" spans="1:30">
      <c r="A4" s="11" t="s">
        <v>2654</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row>
    <row r="5" spans="1:30">
      <c r="A5" s="11" t="s">
        <v>2655</v>
      </c>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row>
    <row r="6" spans="1:30">
      <c r="A6" s="11" t="s">
        <v>2656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c r="A7" s="11" t="s">
        <v>2657</v>
      </c>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row>
    <row r="8" spans="1:30">
      <c r="A8" s="11" t="s">
        <v>2658</v>
      </c>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row>
    <row r="9" spans="1:30">
      <c r="A9" s="11" t="s">
        <v>2659</v>
      </c>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row>
    <row r="10" spans="1:30">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row>
    <row r="11" spans="1:30">
      <c r="A11" s="12" t="s">
        <v>2660</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row>
    <row r="12" spans="1:30">
      <c r="A12" s="12" t="s">
        <v>2661</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row>
    <row r="13" ht="27" spans="1:30">
      <c r="A13" s="12" t="s">
        <v>2662</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row>
    <row r="14" spans="1:30">
      <c r="A14" s="12" t="s">
        <v>2663</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row>
    <row r="15" spans="1:30">
      <c r="A15" s="12" t="s">
        <v>2664</v>
      </c>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row>
    <row r="16" spans="1:30">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row>
    <row r="17" spans="1:30">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row>
    <row r="18" spans="1:30">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row>
    <row r="19" spans="1:30">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row>
    <row r="20" spans="1:30">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row>
    <row r="21" spans="1:30">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row>
    <row r="22" spans="1:30">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row>
    <row r="23" spans="1:30">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row>
    <row r="24" spans="1:30">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row>
    <row r="25" spans="1:30">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row>
    <row r="26" spans="1:30">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row>
    <row r="27" spans="1:30">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row>
    <row r="28" spans="1:30">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row>
    <row r="29" spans="1:30">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row>
    <row r="30" spans="1:30">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row>
    <row r="31" spans="1:30">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spans="1:30">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row>
    <row r="37" spans="1:30">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row>
    <row r="38" spans="1:30">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row r="54" spans="1:30">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row>
    <row r="55" spans="1:30">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row>
    <row r="56" spans="1:30">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row>
    <row r="57" spans="1:30">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row>
    <row r="58" spans="1:30">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row>
    <row r="59" spans="1:30">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row r="60" spans="1:30">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row>
    <row r="61" spans="1:30">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row>
    <row r="62" spans="1:30">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row>
    <row r="63" spans="1:30">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row>
    <row r="64" spans="1:30">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row>
    <row r="65" spans="1:30">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row>
    <row r="66" spans="1:30">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row>
    <row r="67" spans="1:30">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row>
    <row r="68" spans="1:30">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row>
    <row r="69" spans="1:30">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row>
    <row r="70" spans="1:30">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row>
    <row r="71" spans="1:30">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row>
    <row r="72" spans="1:30">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row>
    <row r="73" spans="1:30">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row>
    <row r="74" spans="1:30">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row>
    <row r="75" spans="1:30">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row>
    <row r="76" spans="1:30">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row>
    <row r="77" spans="1:30">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row>
    <row r="78" spans="1:30">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row>
    <row r="79" spans="1:30">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row>
    <row r="80" spans="1:30">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row>
    <row r="81" spans="1:30">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row>
    <row r="82" spans="1:30">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row>
    <row r="83" spans="1:30">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row>
    <row r="84" spans="1:30">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row>
    <row r="85" spans="1:30">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row>
    <row r="86" spans="1:30">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row>
    <row r="87" spans="1:30">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row>
    <row r="88" spans="1:30">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row>
    <row r="89" spans="1:30">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row>
    <row r="90" spans="1:30">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row>
    <row r="91" spans="1:30">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row>
    <row r="92" spans="1:30">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spans="1:30">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row>
    <row r="94" spans="1:30">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row>
    <row r="95" spans="1:30">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row>
    <row r="96" spans="1:30">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row>
    <row r="97" spans="1:30">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row>
    <row r="98" spans="1:30">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row>
    <row r="99" spans="1:30">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row>
    <row r="100" spans="1:30">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row>
    <row r="101" spans="1:30">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row>
    <row r="102" spans="1:30">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row>
    <row r="103" spans="1:30">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row>
    <row r="104" spans="1:30">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row>
    <row r="105" spans="1:30">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row>
    <row r="106" spans="1:30">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row>
    <row r="107" spans="1:30">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row>
    <row r="108" spans="1:30">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row>
    <row r="109" spans="1:30">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row>
    <row r="110" spans="1:30">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row>
    <row r="111" spans="1:30">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row>
    <row r="112" spans="1:30">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row>
    <row r="113" spans="1:30">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row>
    <row r="114" spans="1:30">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row>
    <row r="115" spans="1:30">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row>
    <row r="116" spans="1:30">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row>
    <row r="117" spans="1:30">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row>
    <row r="118" spans="1:30">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row>
    <row r="119" spans="1:30">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row>
    <row r="120" spans="1:30">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row>
    <row r="121" spans="1:30">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row>
    <row r="122" spans="1:30">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row>
    <row r="123" spans="1:30">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row>
    <row r="124" spans="1:30">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row>
    <row r="125" spans="1:30">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row>
    <row r="126" spans="1:30">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row>
    <row r="127" spans="1:30">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row>
    <row r="128" spans="1:30">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row>
    <row r="129" spans="1:30">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row>
    <row r="130" spans="1:30">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row>
    <row r="131" spans="1:30">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row>
    <row r="132" spans="1:30">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row>
    <row r="133" spans="1:30">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row>
    <row r="134" spans="1:30">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row>
    <row r="135" spans="1:30">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row>
    <row r="136" spans="1:30">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row>
    <row r="137" spans="1:30">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row>
    <row r="138" spans="1:30">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row>
    <row r="139" spans="1:30">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row>
    <row r="140" spans="1:30">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row>
    <row r="141" spans="1:30">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row>
    <row r="142" spans="1:30">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row>
    <row r="143" spans="1:30">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row>
    <row r="144" spans="1:30">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row>
    <row r="145" spans="1:30">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row>
    <row r="146" spans="1:30">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row>
    <row r="147" spans="1:30">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row>
    <row r="148" spans="1:30">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row>
    <row r="149" spans="1:30">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row>
    <row r="150" spans="1:30">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row>
    <row r="151" spans="1:30">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row>
    <row r="152" spans="1:30">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row>
    <row r="153" spans="1:30">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row>
    <row r="154" spans="1:30">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row>
    <row r="155" spans="1:30">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row>
    <row r="156" spans="1:30">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row>
    <row r="157" spans="1:30">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row>
    <row r="158" spans="1:30">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row>
    <row r="159" spans="1:30">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row>
    <row r="160" spans="1:30">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row>
    <row r="161" spans="1:30">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row>
    <row r="162" spans="1:30">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row>
    <row r="163" spans="1:30">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row>
    <row r="164" spans="1:30">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row>
    <row r="165" spans="1:30">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row>
    <row r="166" spans="1:30">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row>
    <row r="167" spans="1:30">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row>
    <row r="168" spans="1:30">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row>
    <row r="169" spans="1:30">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row>
    <row r="170" spans="1:30">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row>
    <row r="171" spans="1:30">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row>
    <row r="172" spans="1:30">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row>
    <row r="173" spans="1:30">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row>
    <row r="174" spans="1:30">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row>
    <row r="175" spans="1:30">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row>
    <row r="176" spans="1:30">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row>
    <row r="177" spans="1:30">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row>
    <row r="178" spans="1:30">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row>
    <row r="179" spans="1:30">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row>
    <row r="180" spans="1:30">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row>
    <row r="181" spans="1:30">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row>
    <row r="182" spans="1:30">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row>
    <row r="183" spans="1:30">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row>
    <row r="184" spans="1:30">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row>
    <row r="185" spans="1:30">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row>
    <row r="186" spans="1:30">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row>
    <row r="187" spans="1:30">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row>
    <row r="188" spans="1:30">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row>
    <row r="189" spans="1:30">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row>
    <row r="190" spans="1:30">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row>
    <row r="191" spans="1:30">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row>
    <row r="192" spans="1:30">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row>
    <row r="193" spans="1:30">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row>
    <row r="194" spans="1:30">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row>
    <row r="195" spans="1:30">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row>
    <row r="196" spans="1:30">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row>
    <row r="197" spans="1:30">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row>
    <row r="198" spans="1:30">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row>
    <row r="199" spans="1:30">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row>
    <row r="200" spans="1:30">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row>
    <row r="201" spans="1:30">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row>
    <row r="202" spans="1:30">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row>
    <row r="203" spans="1:30">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row>
    <row r="204" spans="1:30">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row>
    <row r="205" spans="1:30">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row>
    <row r="206" spans="1:30">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row>
    <row r="207" spans="1:30">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row>
    <row r="208" spans="1:30">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row>
    <row r="209" spans="1:30">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row>
    <row r="210" spans="1:30">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row>
    <row r="211" spans="1:30">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row>
    <row r="212" spans="1:30">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row>
    <row r="213" spans="1:30">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row>
    <row r="214" spans="1:30">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row>
    <row r="215" spans="1:30">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row>
    <row r="216" spans="1:30">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row>
    <row r="217" spans="1:30">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row>
    <row r="218" spans="1:30">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row>
    <row r="219" spans="1:30">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row>
    <row r="220" spans="1:30">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row>
    <row r="221" spans="1:30">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row>
    <row r="222" spans="1:30">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row>
    <row r="223" spans="1:30">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row>
    <row r="224" spans="1:30">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row>
    <row r="225" spans="1:30">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row>
    <row r="226" spans="1:30">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row>
    <row r="227" spans="1:30">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row>
    <row r="228" spans="1:30">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row>
    <row r="229" spans="1:30">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row>
    <row r="230" spans="1:30">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row>
    <row r="231" spans="1:30">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row>
    <row r="232" spans="1:30">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row>
    <row r="233" spans="1:30">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row>
    <row r="234" spans="1:30">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row>
    <row r="235" spans="1:30">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row>
    <row r="236" spans="1:30">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row>
    <row r="237" spans="1:30">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row>
    <row r="238" spans="1:30">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row>
    <row r="239" spans="1:30">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row>
    <row r="240" spans="1:30">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row>
    <row r="241" spans="1:30">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row>
    <row r="242" spans="1:30">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row>
    <row r="243" spans="1:30">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row>
    <row r="244" spans="1:30">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row>
    <row r="245" spans="1:30">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row>
    <row r="246" spans="1:30">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row>
    <row r="247" spans="1:30">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row>
    <row r="248" spans="1:30">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row>
    <row r="249" spans="1:30">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row>
    <row r="250" spans="1:30">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row>
    <row r="251" spans="1:30">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row>
    <row r="252" spans="1:30">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row>
    <row r="253" spans="1:30">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row>
    <row r="254" spans="1:30">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row>
    <row r="255" spans="1:30">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row>
    <row r="256" spans="1:30">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row>
    <row r="257" spans="1:30">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row>
    <row r="258" spans="1:30">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row>
    <row r="259" spans="1:30">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row>
    <row r="260" spans="1:30">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row>
    <row r="261" spans="1:30">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row>
    <row r="262" spans="1:30">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row>
    <row r="263" spans="1:30">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row>
    <row r="264" spans="1:30">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row>
    <row r="265" spans="1:30">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row>
    <row r="266" spans="1:30">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row>
    <row r="267" spans="1:30">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row>
    <row r="268" spans="1:30">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row>
    <row r="269" spans="1:30">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row>
    <row r="270" spans="1:30">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row>
    <row r="271" spans="1:30">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row>
    <row r="272" spans="1:30">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row>
    <row r="273" spans="1:30">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row>
    <row r="274" spans="1:30">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row>
    <row r="275" spans="1:30">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row>
    <row r="276" spans="1:30">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row>
    <row r="277" spans="1:30">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row>
    <row r="278" spans="1:30">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row>
    <row r="279" spans="1:30">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row>
    <row r="280" spans="1:30">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row>
    <row r="281" spans="1:30">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row>
    <row r="282" spans="1:30">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row>
    <row r="283" spans="1:30">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row>
    <row r="284" spans="1:30">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row>
    <row r="285" spans="1:30">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row>
    <row r="286" spans="1:30">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row>
    <row r="287" spans="1:30">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row>
    <row r="288" spans="1:30">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row>
    <row r="289" spans="1:30">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row>
    <row r="290" spans="1:30">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row>
    <row r="291" spans="1:30">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row>
    <row r="292" spans="1:30">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row>
    <row r="293" spans="1:30">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row>
    <row r="294" spans="1:30">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row>
    <row r="295" spans="1:30">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row>
    <row r="296" spans="1:30">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row>
    <row r="297" spans="1:30">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row>
    <row r="298" spans="1:30">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row>
    <row r="299" spans="1:30">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row>
    <row r="300" spans="1:30">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row>
    <row r="301" spans="1:30">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row>
    <row r="302" spans="1:30">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row>
    <row r="303" spans="1:30">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row>
    <row r="304" spans="1:30">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row>
    <row r="305" spans="1:30">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row>
    <row r="306" spans="1:30">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row>
    <row r="307" spans="1:30">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row>
    <row r="308" spans="1:30">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row>
    <row r="309" spans="1:30">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row>
    <row r="310" spans="1:30">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row>
    <row r="311" spans="1:30">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row>
    <row r="312" spans="1:30">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row>
    <row r="313" spans="1:30">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row>
    <row r="314" spans="1:30">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row>
    <row r="315" spans="1:30">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row>
    <row r="316" spans="1:30">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row>
    <row r="317" spans="1:30">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row>
    <row r="318" spans="1:30">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row>
    <row r="319" spans="1:30">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row>
    <row r="320" spans="1:30">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row>
    <row r="321" spans="1:30">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row>
    <row r="322" spans="1:30">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row>
    <row r="323" spans="1:30">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row>
    <row r="324" spans="1:30">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row>
    <row r="325" spans="1:30">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row>
    <row r="326" spans="1:30">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row>
    <row r="327" spans="1:30">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row>
    <row r="328" spans="1:30">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row>
    <row r="329" spans="1:30">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row>
    <row r="330" spans="1:30">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row>
    <row r="331" spans="1:30">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row>
    <row r="332" spans="1:30">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row>
    <row r="333" spans="1:30">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row>
    <row r="334" spans="1:30">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row>
    <row r="335" spans="1:30">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row>
    <row r="336" spans="1:30">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row>
    <row r="337" spans="1:30">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row>
    <row r="338" spans="1:30">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row>
    <row r="339" spans="1:30">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row>
    <row r="340" spans="1:30">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row>
    <row r="341" spans="1:30">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row>
    <row r="342" spans="1:30">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row>
    <row r="343" spans="1:30">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row>
    <row r="344" spans="1:30">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row>
    <row r="345" spans="1:30">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row>
    <row r="346" spans="1:30">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row>
    <row r="347" spans="1:30">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row>
    <row r="348" spans="1:30">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row>
    <row r="349" spans="1:30">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row>
    <row r="350" spans="1:30">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row>
    <row r="351" spans="1:30">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row>
    <row r="352" spans="1:30">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row>
    <row r="353" spans="1:30">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row>
    <row r="354" spans="1:30">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row>
    <row r="355" spans="1:30">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row>
    <row r="356" spans="1:30">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row>
    <row r="357" spans="1:30">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row>
    <row r="358" spans="1:30">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row>
    <row r="359" spans="1:30">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row>
    <row r="360" spans="1:30">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row>
    <row r="361" spans="1:30">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row>
    <row r="362" spans="1:30">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row>
    <row r="363" spans="1:30">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row>
    <row r="364" spans="1:30">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row>
    <row r="365" spans="1:30">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row>
    <row r="366" spans="1:30">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row>
    <row r="367" spans="1:30">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row>
    <row r="368" spans="1:30">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row>
    <row r="369" spans="1:30">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row>
    <row r="370" spans="1:30">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row>
    <row r="371" spans="1:30">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row>
    <row r="372" spans="1:30">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row>
    <row r="373" spans="1:30">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row>
    <row r="374" spans="1:30">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row>
    <row r="375" spans="1:30">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row>
    <row r="376" spans="1:30">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row>
    <row r="377" spans="1:30">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row>
    <row r="378" spans="1:30">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row>
    <row r="379" spans="1:30">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row>
    <row r="380" spans="1:30">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row>
    <row r="381" spans="1:30">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row>
    <row r="382" spans="1:30">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row>
    <row r="383" spans="1:30">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row>
    <row r="384" spans="1:30">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row>
    <row r="385" spans="1:30">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row>
    <row r="386" spans="1:30">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row>
    <row r="387" spans="1:30">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row>
    <row r="388" spans="1:30">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row>
    <row r="389" spans="1:30">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row>
    <row r="390" spans="1:30">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row>
    <row r="391" spans="1:30">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row>
    <row r="392" spans="1:30">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row>
    <row r="393" spans="1:30">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row>
    <row r="394" spans="1:30">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row>
    <row r="395" spans="1:30">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row>
    <row r="396" spans="1:30">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row>
    <row r="397" spans="1:30">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row>
    <row r="398" spans="1:30">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row>
    <row r="399" spans="1:30">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row>
    <row r="400" spans="1:30">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row>
    <row r="401" spans="1:30">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row>
    <row r="402" spans="1:30">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row>
    <row r="403" spans="1:30">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row>
    <row r="404" spans="1:30">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row>
    <row r="405" spans="1:30">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row>
    <row r="406" spans="1:30">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row>
    <row r="407" spans="1:30">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row>
    <row r="408" spans="1:30">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row>
    <row r="409" spans="1:30">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row>
    <row r="410" spans="1:30">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row>
    <row r="411" spans="1:30">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row>
    <row r="412" spans="1:30">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row>
    <row r="413" spans="1:30">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row>
    <row r="414" spans="1:30">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row>
    <row r="415" spans="1:30">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row>
    <row r="416" spans="1:30">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row>
    <row r="417" spans="1:30">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row>
    <row r="418" spans="1:30">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row>
    <row r="419" spans="1:30">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row>
    <row r="420" spans="1:30">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row>
    <row r="421" spans="1:30">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row>
    <row r="422" spans="1:30">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row>
    <row r="423" spans="1:30">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row>
    <row r="424" spans="1:30">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row>
    <row r="425" spans="1:30">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row>
    <row r="426" spans="1:30">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row>
    <row r="427" spans="1:30">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row>
    <row r="428" spans="1:30">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row>
    <row r="429" spans="1:30">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row>
    <row r="430" spans="1:30">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row>
    <row r="431" spans="1:30">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row>
    <row r="432" spans="1:30">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row>
    <row r="433" spans="1:30">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row>
    <row r="434" spans="1:30">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row>
    <row r="435" spans="1:30">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row>
    <row r="436" spans="1:30">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row>
    <row r="437" spans="1:30">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row>
    <row r="438" spans="1:30">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row>
    <row r="439" spans="1:30">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row>
    <row r="440" spans="1:30">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row>
    <row r="441" spans="1:30">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row>
    <row r="442" spans="1:30">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row>
    <row r="443" spans="1:30">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row>
    <row r="444" spans="1:30">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row>
    <row r="445" spans="1:30">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row>
    <row r="446" spans="1:30">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row>
    <row r="447" spans="1:30">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row>
    <row r="448" spans="1:30">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row>
    <row r="449" spans="1:30">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row>
    <row r="450" spans="1:30">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row>
    <row r="451" spans="1:30">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row>
    <row r="452" spans="1:30">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row>
    <row r="453" spans="1:30">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row>
    <row r="454" spans="1:30">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row>
    <row r="455" spans="1:30">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row>
    <row r="456" spans="1:30">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row>
    <row r="457" spans="1:30">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row>
    <row r="458" spans="1:30">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row>
    <row r="459" spans="1:30">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row>
    <row r="460" spans="1:30">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row>
    <row r="461" spans="1:30">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row>
    <row r="462" spans="1:30">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row>
    <row r="463" spans="1:30">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row>
    <row r="464" spans="1:30">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row>
    <row r="465" spans="1:30">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row>
    <row r="466" spans="1:30">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row>
    <row r="467" spans="1:30">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row>
    <row r="468" spans="1:30">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row>
    <row r="469" spans="1:30">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row>
    <row r="470" spans="1:30">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row>
    <row r="471" spans="1:30">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row>
    <row r="472" spans="1:30">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row>
    <row r="473" spans="1:30">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row>
    <row r="474" spans="1:30">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row>
    <row r="475" spans="1:30">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row>
    <row r="476" spans="1:30">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row>
    <row r="477" spans="1:30">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row>
    <row r="478" spans="1:30">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row>
    <row r="479" spans="1:30">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row>
    <row r="480" spans="1:30">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row>
    <row r="481" spans="1:30">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row>
    <row r="482" spans="1:30">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row>
    <row r="483" spans="1:30">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row>
    <row r="484" spans="1:30">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row>
    <row r="485" spans="1:30">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row>
    <row r="486" spans="1:30">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row>
    <row r="487" spans="1:30">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row>
    <row r="488" spans="1:30">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row>
    <row r="489" spans="1:30">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row>
    <row r="490" spans="1:30">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row>
    <row r="491" spans="1:30">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row>
    <row r="492" spans="1:30">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row>
    <row r="493" spans="1:30">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row>
    <row r="494" spans="1:30">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row>
    <row r="495" spans="1:30">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row>
    <row r="496" spans="1:30">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row>
    <row r="497" spans="1:30">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row>
    <row r="498" spans="1:30">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row>
    <row r="499" spans="1:30">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row>
    <row r="500" spans="1:30">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row>
    <row r="501" spans="1:30">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row>
  </sheetData>
  <sheetProtection formatCells="0" formatColumns="0" formatRows="0" insertRows="0" insertColumns="0" insertHyperlinks="0" deleteColumns="0" deleteRows="0" sort="0" autoFilter="0" pivotTables="0"/>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0"/>
  <sheetViews>
    <sheetView zoomScale="80" zoomScaleNormal="80" workbookViewId="0">
      <selection activeCell="O26" sqref="O26"/>
    </sheetView>
  </sheetViews>
  <sheetFormatPr defaultColWidth="9" defaultRowHeight="13.5"/>
  <cols>
    <col min="1" max="1" width="35.2166666666667" customWidth="1"/>
    <col min="2" max="8" width="12" customWidth="1"/>
    <col min="10" max="10" width="22" customWidth="1"/>
    <col min="11" max="12" width="10" customWidth="1"/>
  </cols>
  <sheetData>
    <row r="1" ht="15" customHeight="1" spans="1:14">
      <c r="A1" s="1" t="s">
        <v>2665</v>
      </c>
      <c r="B1" s="1" t="s">
        <v>2665</v>
      </c>
      <c r="C1" s="1" t="s">
        <v>2665</v>
      </c>
      <c r="D1" s="1" t="s">
        <v>2665</v>
      </c>
      <c r="E1" s="1" t="s">
        <v>2665</v>
      </c>
      <c r="F1" s="1" t="s">
        <v>2665</v>
      </c>
      <c r="G1" s="1" t="s">
        <v>2665</v>
      </c>
      <c r="H1" s="1" t="s">
        <v>2665</v>
      </c>
      <c r="I1" s="1" t="s">
        <v>2665</v>
      </c>
      <c r="J1" s="1" t="s">
        <v>2665</v>
      </c>
      <c r="K1" s="1" t="s">
        <v>2665</v>
      </c>
      <c r="L1" s="1" t="s">
        <v>2665</v>
      </c>
      <c r="M1" s="1" t="s">
        <v>2665</v>
      </c>
      <c r="N1" s="1" t="s">
        <v>2665</v>
      </c>
    </row>
    <row r="2" ht="13.05" customHeight="1" spans="1:14">
      <c r="A2" s="2" t="s">
        <v>2666</v>
      </c>
      <c r="B2" s="2"/>
      <c r="C2" s="2"/>
      <c r="D2" s="2"/>
      <c r="E2" s="2"/>
      <c r="F2" s="2"/>
      <c r="G2" s="2"/>
      <c r="H2" s="2"/>
      <c r="I2" s="2"/>
      <c r="J2" s="2"/>
      <c r="K2" s="2"/>
      <c r="L2" s="2"/>
      <c r="M2" s="2"/>
      <c r="N2" s="2"/>
    </row>
    <row r="3" ht="31.5" spans="1:14">
      <c r="A3" s="3" t="s">
        <v>1</v>
      </c>
      <c r="B3" s="3" t="s">
        <v>68</v>
      </c>
      <c r="C3" s="3" t="s">
        <v>89</v>
      </c>
      <c r="D3" s="3" t="s">
        <v>129</v>
      </c>
      <c r="E3" s="3" t="s">
        <v>218</v>
      </c>
      <c r="F3" s="3" t="s">
        <v>70</v>
      </c>
      <c r="G3" s="3" t="s">
        <v>91</v>
      </c>
      <c r="H3" s="3" t="s">
        <v>2667</v>
      </c>
      <c r="I3" s="4"/>
      <c r="J3" s="4"/>
      <c r="K3" s="4"/>
      <c r="L3" s="4"/>
      <c r="M3" s="4"/>
      <c r="N3" s="4"/>
    </row>
    <row r="4" ht="20.25" spans="1:14">
      <c r="A4" s="5">
        <f>COUNTIF(成果数据录入!$D:$D,"A类竞赛")</f>
        <v>118</v>
      </c>
      <c r="B4" s="5">
        <f>COUNTIFS(成果数据录入!$D:$D,"A类竞赛",成果数据录入!$I:$I,"国家级")</f>
        <v>42</v>
      </c>
      <c r="C4" s="5">
        <f>COUNTIFS(成果数据录入!$D:$D,"A类竞赛",成果数据录入!$I:$I,"省级")</f>
        <v>60</v>
      </c>
      <c r="D4" s="5">
        <f>COUNTIFS(成果数据录入!$D:$D,"A类竞赛",成果数据录入!$I:$I,"校级")</f>
        <v>16</v>
      </c>
      <c r="E4" s="5">
        <f>COUNTIFS(成果数据录入!$D:$D,"A类竞赛",成果数据录入!$K:$K,"顶级成果")</f>
        <v>11</v>
      </c>
      <c r="F4" s="5">
        <f>COUNTIFS(成果数据录入!$D:$D,"A类竞赛",成果数据录入!$K:$K,"高等级成果")</f>
        <v>36</v>
      </c>
      <c r="G4" s="5">
        <f>COUNTIFS(成果数据录入!$D:$D,"A类竞赛",成果数据录入!$K:$K,"中等级成果")</f>
        <v>61</v>
      </c>
      <c r="H4" s="5">
        <f>COUNTIFS(成果数据录入!$D:$D,"A类竞赛",成果数据录入!$N:$N,"&lt;&gt;")</f>
        <v>113</v>
      </c>
      <c r="I4" s="4"/>
      <c r="J4" s="4"/>
      <c r="K4" s="4"/>
      <c r="L4" s="4"/>
      <c r="M4" s="4"/>
      <c r="N4" s="4"/>
    </row>
    <row r="5" ht="15" spans="1:14">
      <c r="A5" s="4"/>
      <c r="B5" s="4"/>
      <c r="C5" s="4"/>
      <c r="D5" s="4"/>
      <c r="E5" s="4"/>
      <c r="F5" s="4"/>
      <c r="G5" s="4"/>
      <c r="H5" s="4"/>
      <c r="I5" s="4"/>
      <c r="J5" s="4"/>
      <c r="K5" s="4"/>
      <c r="L5" s="4"/>
      <c r="M5" s="4"/>
      <c r="N5" s="4"/>
    </row>
    <row r="6" ht="15.75" spans="1:14">
      <c r="A6" s="6" t="s">
        <v>11</v>
      </c>
      <c r="B6" s="6" t="s">
        <v>12</v>
      </c>
      <c r="C6" s="6" t="s">
        <v>68</v>
      </c>
      <c r="D6" s="6" t="s">
        <v>89</v>
      </c>
      <c r="E6" s="6" t="s">
        <v>129</v>
      </c>
      <c r="F6" s="6" t="s">
        <v>218</v>
      </c>
      <c r="G6" s="6" t="s">
        <v>70</v>
      </c>
      <c r="H6" s="6" t="s">
        <v>91</v>
      </c>
      <c r="I6" s="4"/>
      <c r="J6" s="6" t="s">
        <v>41</v>
      </c>
      <c r="K6" s="6" t="s">
        <v>2649</v>
      </c>
      <c r="L6" s="6" t="s">
        <v>2668</v>
      </c>
      <c r="M6" s="4"/>
      <c r="N6" s="4"/>
    </row>
    <row r="7" ht="15" spans="1:14">
      <c r="A7" s="7">
        <v>2017</v>
      </c>
      <c r="B7" s="7">
        <f>COUNTIFS(成果数据录入!$D:$D,"A类竞赛",成果数据录入!$B:$B,A7)</f>
        <v>3</v>
      </c>
      <c r="C7" s="7">
        <f>COUNTIFS(成果数据录入!$D:$D,"A类竞赛",成果数据录入!$B:$B,A7,成果数据录入!$I:$I,"国家级")</f>
        <v>1</v>
      </c>
      <c r="D7" s="7">
        <f>COUNTIFS(成果数据录入!$D:$D,"A类竞赛",成果数据录入!$B:$B,A7,成果数据录入!$I:$I,"省级")</f>
        <v>2</v>
      </c>
      <c r="E7" s="7">
        <f>COUNTIFS(成果数据录入!$D:$D,"A类竞赛",成果数据录入!$B:$B,A7,成果数据录入!$I:$I,"校级")</f>
        <v>0</v>
      </c>
      <c r="F7" s="7">
        <f>COUNTIFS(成果数据录入!$D:$D,"A类竞赛",成果数据录入!$B:$B,A7,成果数据录入!$K:$K,"顶级成果")</f>
        <v>0</v>
      </c>
      <c r="G7" s="7">
        <f>COUNTIFS(成果数据录入!$D:$D,"A类竞赛",成果数据录入!$B:$B,A7,成果数据录入!$K:$K,"高等级成果")</f>
        <v>1</v>
      </c>
      <c r="H7" s="7">
        <f>COUNTIFS(成果数据录入!$D:$D,"A类竞赛",成果数据录入!$B:$B,A7,成果数据录入!$K:$K,"中等级成果")</f>
        <v>1</v>
      </c>
      <c r="I7" s="4"/>
      <c r="J7" s="7" t="s">
        <v>68</v>
      </c>
      <c r="K7" s="7">
        <f>COUNTIFS(成果数据录入!$D:$D,"A类竞赛",成果数据录入!$I:$I,J7)</f>
        <v>42</v>
      </c>
      <c r="L7" s="8">
        <f t="shared" ref="L7:L12" si="0">IF($A$4=0,0,K7/$A$4)</f>
        <v>0.355932203389831</v>
      </c>
      <c r="M7" s="4"/>
      <c r="N7" s="4"/>
    </row>
    <row r="8" ht="15" spans="1:14">
      <c r="A8" s="7">
        <v>2018</v>
      </c>
      <c r="B8" s="7">
        <f>COUNTIFS(成果数据录入!$D:$D,"A类竞赛",成果数据录入!$B:$B,A8)</f>
        <v>10</v>
      </c>
      <c r="C8" s="7">
        <f>COUNTIFS(成果数据录入!$D:$D,"A类竞赛",成果数据录入!$B:$B,A8,成果数据录入!$I:$I,"国家级")</f>
        <v>3</v>
      </c>
      <c r="D8" s="7">
        <f>COUNTIFS(成果数据录入!$D:$D,"A类竞赛",成果数据录入!$B:$B,A8,成果数据录入!$I:$I,"省级")</f>
        <v>7</v>
      </c>
      <c r="E8" s="7">
        <f>COUNTIFS(成果数据录入!$D:$D,"A类竞赛",成果数据录入!$B:$B,A8,成果数据录入!$I:$I,"校级")</f>
        <v>0</v>
      </c>
      <c r="F8" s="7">
        <f>COUNTIFS(成果数据录入!$D:$D,"A类竞赛",成果数据录入!$B:$B,A8,成果数据录入!$K:$K,"顶级成果")</f>
        <v>0</v>
      </c>
      <c r="G8" s="7">
        <f>COUNTIFS(成果数据录入!$D:$D,"A类竞赛",成果数据录入!$B:$B,A8,成果数据录入!$K:$K,"高等级成果")</f>
        <v>5</v>
      </c>
      <c r="H8" s="7">
        <f>COUNTIFS(成果数据录入!$D:$D,"A类竞赛",成果数据录入!$B:$B,A8,成果数据录入!$K:$K,"中等级成果")</f>
        <v>5</v>
      </c>
      <c r="I8" s="4"/>
      <c r="J8" s="7" t="s">
        <v>89</v>
      </c>
      <c r="K8" s="7">
        <f>COUNTIFS(成果数据录入!$D:$D,"A类竞赛",成果数据录入!$I:$I,J8)</f>
        <v>60</v>
      </c>
      <c r="L8" s="8">
        <f t="shared" si="0"/>
        <v>0.508474576271186</v>
      </c>
      <c r="M8" s="4"/>
      <c r="N8" s="4"/>
    </row>
    <row r="9" ht="15" spans="1:14">
      <c r="A9" s="7">
        <v>2019</v>
      </c>
      <c r="B9" s="7">
        <f>COUNTIFS(成果数据录入!$D:$D,"A类竞赛",成果数据录入!$B:$B,A9)</f>
        <v>9</v>
      </c>
      <c r="C9" s="7">
        <f>COUNTIFS(成果数据录入!$D:$D,"A类竞赛",成果数据录入!$B:$B,A9,成果数据录入!$I:$I,"国家级")</f>
        <v>3</v>
      </c>
      <c r="D9" s="7">
        <f>COUNTIFS(成果数据录入!$D:$D,"A类竞赛",成果数据录入!$B:$B,A9,成果数据录入!$I:$I,"省级")</f>
        <v>6</v>
      </c>
      <c r="E9" s="7">
        <f>COUNTIFS(成果数据录入!$D:$D,"A类竞赛",成果数据录入!$B:$B,A9,成果数据录入!$I:$I,"校级")</f>
        <v>0</v>
      </c>
      <c r="F9" s="7">
        <f>COUNTIFS(成果数据录入!$D:$D,"A类竞赛",成果数据录入!$B:$B,A9,成果数据录入!$K:$K,"顶级成果")</f>
        <v>0</v>
      </c>
      <c r="G9" s="7">
        <f>COUNTIFS(成果数据录入!$D:$D,"A类竞赛",成果数据录入!$B:$B,A9,成果数据录入!$K:$K,"高等级成果")</f>
        <v>2</v>
      </c>
      <c r="H9" s="7">
        <f>COUNTIFS(成果数据录入!$D:$D,"A类竞赛",成果数据录入!$B:$B,A9,成果数据录入!$K:$K,"中等级成果")</f>
        <v>3</v>
      </c>
      <c r="I9" s="4"/>
      <c r="J9" s="7" t="s">
        <v>2634</v>
      </c>
      <c r="K9" s="7">
        <f>COUNTIFS(成果数据录入!$D:$D,"A类竞赛",成果数据录入!$I:$I,J9)</f>
        <v>0</v>
      </c>
      <c r="L9" s="8">
        <f t="shared" si="0"/>
        <v>0</v>
      </c>
      <c r="M9" s="4"/>
      <c r="N9" s="4"/>
    </row>
    <row r="10" ht="15" spans="1:14">
      <c r="A10" s="7">
        <v>2020</v>
      </c>
      <c r="B10" s="7">
        <f>COUNTIFS(成果数据录入!$D:$D,"A类竞赛",成果数据录入!$B:$B,A10)</f>
        <v>9</v>
      </c>
      <c r="C10" s="7">
        <f>COUNTIFS(成果数据录入!$D:$D,"A类竞赛",成果数据录入!$B:$B,A10,成果数据录入!$I:$I,"国家级")</f>
        <v>4</v>
      </c>
      <c r="D10" s="7">
        <f>COUNTIFS(成果数据录入!$D:$D,"A类竞赛",成果数据录入!$B:$B,A10,成果数据录入!$I:$I,"省级")</f>
        <v>5</v>
      </c>
      <c r="E10" s="7">
        <f>COUNTIFS(成果数据录入!$D:$D,"A类竞赛",成果数据录入!$B:$B,A10,成果数据录入!$I:$I,"校级")</f>
        <v>0</v>
      </c>
      <c r="F10" s="7">
        <f>COUNTIFS(成果数据录入!$D:$D,"A类竞赛",成果数据录入!$B:$B,A10,成果数据录入!$K:$K,"顶级成果")</f>
        <v>0</v>
      </c>
      <c r="G10" s="7">
        <f>COUNTIFS(成果数据录入!$D:$D,"A类竞赛",成果数据录入!$B:$B,A10,成果数据录入!$K:$K,"高等级成果")</f>
        <v>2</v>
      </c>
      <c r="H10" s="7">
        <f>COUNTIFS(成果数据录入!$D:$D,"A类竞赛",成果数据录入!$B:$B,A10,成果数据录入!$K:$K,"中等级成果")</f>
        <v>7</v>
      </c>
      <c r="I10" s="4"/>
      <c r="J10" s="7" t="s">
        <v>129</v>
      </c>
      <c r="K10" s="7">
        <f>COUNTIFS(成果数据录入!$D:$D,"A类竞赛",成果数据录入!$I:$I,J10)</f>
        <v>16</v>
      </c>
      <c r="L10" s="8">
        <f t="shared" si="0"/>
        <v>0.135593220338983</v>
      </c>
      <c r="M10" s="4"/>
      <c r="N10" s="4"/>
    </row>
    <row r="11" ht="15" spans="1:14">
      <c r="A11" s="7">
        <v>2021</v>
      </c>
      <c r="B11" s="7">
        <f>COUNTIFS(成果数据录入!$D:$D,"A类竞赛",成果数据录入!$B:$B,A11)</f>
        <v>9</v>
      </c>
      <c r="C11" s="7">
        <f>COUNTIFS(成果数据录入!$D:$D,"A类竞赛",成果数据录入!$B:$B,A11,成果数据录入!$I:$I,"国家级")</f>
        <v>5</v>
      </c>
      <c r="D11" s="7">
        <f>COUNTIFS(成果数据录入!$D:$D,"A类竞赛",成果数据录入!$B:$B,A11,成果数据录入!$I:$I,"省级")</f>
        <v>4</v>
      </c>
      <c r="E11" s="7">
        <f>COUNTIFS(成果数据录入!$D:$D,"A类竞赛",成果数据录入!$B:$B,A11,成果数据录入!$I:$I,"校级")</f>
        <v>0</v>
      </c>
      <c r="F11" s="7">
        <f>COUNTIFS(成果数据录入!$D:$D,"A类竞赛",成果数据录入!$B:$B,A11,成果数据录入!$K:$K,"顶级成果")</f>
        <v>1</v>
      </c>
      <c r="G11" s="7">
        <f>COUNTIFS(成果数据录入!$D:$D,"A类竞赛",成果数据录入!$B:$B,A11,成果数据录入!$K:$K,"高等级成果")</f>
        <v>2</v>
      </c>
      <c r="H11" s="7">
        <f>COUNTIFS(成果数据录入!$D:$D,"A类竞赛",成果数据录入!$B:$B,A11,成果数据录入!$K:$K,"中等级成果")</f>
        <v>3</v>
      </c>
      <c r="I11" s="4"/>
      <c r="J11" s="7" t="s">
        <v>2637</v>
      </c>
      <c r="K11" s="7">
        <f>COUNTIFS(成果数据录入!$D:$D,"A类竞赛",成果数据录入!$I:$I,J11)</f>
        <v>0</v>
      </c>
      <c r="L11" s="8">
        <f t="shared" si="0"/>
        <v>0</v>
      </c>
      <c r="M11" s="4"/>
      <c r="N11" s="4"/>
    </row>
    <row r="12" ht="15" spans="1:14">
      <c r="A12" s="7">
        <v>2022</v>
      </c>
      <c r="B12" s="7">
        <f>COUNTIFS(成果数据录入!$D:$D,"A类竞赛",成果数据录入!$B:$B,A12)</f>
        <v>9</v>
      </c>
      <c r="C12" s="7">
        <f>COUNTIFS(成果数据录入!$D:$D,"A类竞赛",成果数据录入!$B:$B,A12,成果数据录入!$I:$I,"国家级")</f>
        <v>2</v>
      </c>
      <c r="D12" s="7">
        <f>COUNTIFS(成果数据录入!$D:$D,"A类竞赛",成果数据录入!$B:$B,A12,成果数据录入!$I:$I,"省级")</f>
        <v>4</v>
      </c>
      <c r="E12" s="7">
        <f>COUNTIFS(成果数据录入!$D:$D,"A类竞赛",成果数据录入!$B:$B,A12,成果数据录入!$I:$I,"校级")</f>
        <v>3</v>
      </c>
      <c r="F12" s="7">
        <f>COUNTIFS(成果数据录入!$D:$D,"A类竞赛",成果数据录入!$B:$B,A12,成果数据录入!$K:$K,"顶级成果")</f>
        <v>3</v>
      </c>
      <c r="G12" s="7">
        <f>COUNTIFS(成果数据录入!$D:$D,"A类竞赛",成果数据录入!$B:$B,A12,成果数据录入!$K:$K,"高等级成果")</f>
        <v>4</v>
      </c>
      <c r="H12" s="7">
        <f>COUNTIFS(成果数据录入!$D:$D,"A类竞赛",成果数据录入!$B:$B,A12,成果数据录入!$K:$K,"中等级成果")</f>
        <v>2</v>
      </c>
      <c r="I12" s="4"/>
      <c r="J12" s="7" t="s">
        <v>216</v>
      </c>
      <c r="K12" s="7">
        <f>COUNTIFS(成果数据录入!$D:$D,"A类竞赛",成果数据录入!$I:$I,J12)</f>
        <v>0</v>
      </c>
      <c r="L12" s="8">
        <f t="shared" si="0"/>
        <v>0</v>
      </c>
      <c r="M12" s="4"/>
      <c r="N12" s="4"/>
    </row>
    <row r="13" ht="15" spans="1:14">
      <c r="A13" s="7">
        <v>2023</v>
      </c>
      <c r="B13" s="7">
        <f>COUNTIFS(成果数据录入!$D:$D,"A类竞赛",成果数据录入!$B:$B,A13)</f>
        <v>17</v>
      </c>
      <c r="C13" s="7">
        <f>COUNTIFS(成果数据录入!$D:$D,"A类竞赛",成果数据录入!$B:$B,A13,成果数据录入!$I:$I,"国家级")</f>
        <v>9</v>
      </c>
      <c r="D13" s="7">
        <f>COUNTIFS(成果数据录入!$D:$D,"A类竞赛",成果数据录入!$B:$B,A13,成果数据录入!$I:$I,"省级")</f>
        <v>8</v>
      </c>
      <c r="E13" s="7">
        <f>COUNTIFS(成果数据录入!$D:$D,"A类竞赛",成果数据录入!$B:$B,A13,成果数据录入!$I:$I,"校级")</f>
        <v>0</v>
      </c>
      <c r="F13" s="7">
        <f>COUNTIFS(成果数据录入!$D:$D,"A类竞赛",成果数据录入!$B:$B,A13,成果数据录入!$K:$K,"顶级成果")</f>
        <v>1</v>
      </c>
      <c r="G13" s="7">
        <f>COUNTIFS(成果数据录入!$D:$D,"A类竞赛",成果数据录入!$B:$B,A13,成果数据录入!$K:$K,"高等级成果")</f>
        <v>8</v>
      </c>
      <c r="H13" s="7">
        <f>COUNTIFS(成果数据录入!$D:$D,"A类竞赛",成果数据录入!$B:$B,A13,成果数据录入!$K:$K,"中等级成果")</f>
        <v>7</v>
      </c>
      <c r="I13" s="4"/>
      <c r="J13" s="7"/>
      <c r="K13" s="7"/>
      <c r="L13" s="7"/>
      <c r="M13" s="4"/>
      <c r="N13" s="4"/>
    </row>
    <row r="14" ht="15" spans="1:14">
      <c r="A14" s="7">
        <v>2024</v>
      </c>
      <c r="B14" s="7">
        <f>COUNTIFS(成果数据录入!$D:$D,"A类竞赛",成果数据录入!$B:$B,A14)</f>
        <v>18</v>
      </c>
      <c r="C14" s="7">
        <f>COUNTIFS(成果数据录入!$D:$D,"A类竞赛",成果数据录入!$B:$B,A14,成果数据录入!$I:$I,"国家级")</f>
        <v>7</v>
      </c>
      <c r="D14" s="7">
        <f>COUNTIFS(成果数据录入!$D:$D,"A类竞赛",成果数据录入!$B:$B,A14,成果数据录入!$I:$I,"省级")</f>
        <v>11</v>
      </c>
      <c r="E14" s="7">
        <f>COUNTIFS(成果数据录入!$D:$D,"A类竞赛",成果数据录入!$B:$B,A14,成果数据录入!$I:$I,"校级")</f>
        <v>0</v>
      </c>
      <c r="F14" s="7">
        <f>COUNTIFS(成果数据录入!$D:$D,"A类竞赛",成果数据录入!$B:$B,A14,成果数据录入!$K:$K,"顶级成果")</f>
        <v>1</v>
      </c>
      <c r="G14" s="7">
        <f>COUNTIFS(成果数据录入!$D:$D,"A类竞赛",成果数据录入!$B:$B,A14,成果数据录入!$K:$K,"高等级成果")</f>
        <v>5</v>
      </c>
      <c r="H14" s="7">
        <f>COUNTIFS(成果数据录入!$D:$D,"A类竞赛",成果数据录入!$B:$B,A14,成果数据录入!$K:$K,"中等级成果")</f>
        <v>12</v>
      </c>
      <c r="I14" s="4"/>
      <c r="J14" s="7"/>
      <c r="K14" s="7"/>
      <c r="L14" s="7"/>
      <c r="M14" s="4"/>
      <c r="N14" s="4"/>
    </row>
    <row r="15" ht="15.75" spans="1:14">
      <c r="A15" s="7">
        <v>2025</v>
      </c>
      <c r="B15" s="7">
        <f>COUNTIFS(成果数据录入!$D:$D,"A类竞赛",成果数据录入!$B:$B,A15)</f>
        <v>18</v>
      </c>
      <c r="C15" s="7">
        <f>COUNTIFS(成果数据录入!$D:$D,"A类竞赛",成果数据录入!$B:$B,A15,成果数据录入!$I:$I,"国家级")</f>
        <v>8</v>
      </c>
      <c r="D15" s="7">
        <f>COUNTIFS(成果数据录入!$D:$D,"A类竞赛",成果数据录入!$B:$B,A15,成果数据录入!$I:$I,"省级")</f>
        <v>10</v>
      </c>
      <c r="E15" s="7">
        <f>COUNTIFS(成果数据录入!$D:$D,"A类竞赛",成果数据录入!$B:$B,A15,成果数据录入!$I:$I,"校级")</f>
        <v>0</v>
      </c>
      <c r="F15" s="7">
        <f>COUNTIFS(成果数据录入!$D:$D,"A类竞赛",成果数据录入!$B:$B,A15,成果数据录入!$K:$K,"顶级成果")</f>
        <v>2</v>
      </c>
      <c r="G15" s="7">
        <f>COUNTIFS(成果数据录入!$D:$D,"A类竞赛",成果数据录入!$B:$B,A15,成果数据录入!$K:$K,"高等级成果")</f>
        <v>4</v>
      </c>
      <c r="H15" s="7">
        <f>COUNTIFS(成果数据录入!$D:$D,"A类竞赛",成果数据录入!$B:$B,A15,成果数据录入!$K:$K,"中等级成果")</f>
        <v>11</v>
      </c>
      <c r="I15" s="4"/>
      <c r="J15" s="6" t="s">
        <v>42</v>
      </c>
      <c r="K15" s="6" t="s">
        <v>2649</v>
      </c>
      <c r="L15" s="6" t="s">
        <v>2668</v>
      </c>
      <c r="M15" s="4"/>
      <c r="N15" s="4"/>
    </row>
    <row r="16" ht="15" spans="1:14">
      <c r="A16" s="7">
        <v>2026</v>
      </c>
      <c r="B16" s="7">
        <f>COUNTIFS(成果数据录入!$D:$D,"A类竞赛",成果数据录入!$B:$B,A16)</f>
        <v>16</v>
      </c>
      <c r="C16" s="7">
        <f>COUNTIFS(成果数据录入!$D:$D,"A类竞赛",成果数据录入!$B:$B,A16,成果数据录入!$I:$I,"国家级")</f>
        <v>0</v>
      </c>
      <c r="D16" s="7">
        <f>COUNTIFS(成果数据录入!$D:$D,"A类竞赛",成果数据录入!$B:$B,A16,成果数据录入!$I:$I,"省级")</f>
        <v>3</v>
      </c>
      <c r="E16" s="7">
        <f>COUNTIFS(成果数据录入!$D:$D,"A类竞赛",成果数据录入!$B:$B,A16,成果数据录入!$I:$I,"校级")</f>
        <v>13</v>
      </c>
      <c r="F16" s="7">
        <f>COUNTIFS(成果数据录入!$D:$D,"A类竞赛",成果数据录入!$B:$B,A16,成果数据录入!$K:$K,"顶级成果")</f>
        <v>3</v>
      </c>
      <c r="G16" s="7">
        <f>COUNTIFS(成果数据录入!$D:$D,"A类竞赛",成果数据录入!$B:$B,A16,成果数据录入!$K:$K,"高等级成果")</f>
        <v>3</v>
      </c>
      <c r="H16" s="7">
        <f>COUNTIFS(成果数据录入!$D:$D,"A类竞赛",成果数据录入!$B:$B,A16,成果数据录入!$K:$K,"中等级成果")</f>
        <v>10</v>
      </c>
      <c r="I16" s="4"/>
      <c r="J16" s="7" t="s">
        <v>635</v>
      </c>
      <c r="K16" s="7">
        <f>COUNTIFS(成果数据录入!$D:$D,"A类竞赛",成果数据录入!$J:$J,J16)</f>
        <v>8</v>
      </c>
      <c r="L16" s="8">
        <f t="shared" ref="L16:L28" si="1">IF($A$4=0,0,K16/$A$4)</f>
        <v>0.0677966101694915</v>
      </c>
      <c r="M16" s="4"/>
      <c r="N16" s="4"/>
    </row>
    <row r="17" ht="15" spans="1:14">
      <c r="A17" s="7">
        <v>2027</v>
      </c>
      <c r="B17" s="7">
        <f>COUNTIFS(成果数据录入!$D:$D,"A类竞赛",成果数据录入!$B:$B,A17)</f>
        <v>0</v>
      </c>
      <c r="C17" s="7">
        <f>COUNTIFS(成果数据录入!$D:$D,"A类竞赛",成果数据录入!$B:$B,A17,成果数据录入!$I:$I,"国家级")</f>
        <v>0</v>
      </c>
      <c r="D17" s="7">
        <f>COUNTIFS(成果数据录入!$D:$D,"A类竞赛",成果数据录入!$B:$B,A17,成果数据录入!$I:$I,"省级")</f>
        <v>0</v>
      </c>
      <c r="E17" s="7">
        <f>COUNTIFS(成果数据录入!$D:$D,"A类竞赛",成果数据录入!$B:$B,A17,成果数据录入!$I:$I,"校级")</f>
        <v>0</v>
      </c>
      <c r="F17" s="7">
        <f>COUNTIFS(成果数据录入!$D:$D,"A类竞赛",成果数据录入!$B:$B,A17,成果数据录入!$K:$K,"顶级成果")</f>
        <v>0</v>
      </c>
      <c r="G17" s="7">
        <f>COUNTIFS(成果数据录入!$D:$D,"A类竞赛",成果数据录入!$B:$B,A17,成果数据录入!$K:$K,"高等级成果")</f>
        <v>0</v>
      </c>
      <c r="H17" s="7">
        <f>COUNTIFS(成果数据录入!$D:$D,"A类竞赛",成果数据录入!$B:$B,A17,成果数据录入!$K:$K,"中等级成果")</f>
        <v>0</v>
      </c>
      <c r="I17" s="4"/>
      <c r="J17" s="7" t="s">
        <v>138</v>
      </c>
      <c r="K17" s="7">
        <f>COUNTIFS(成果数据录入!$D:$D,"A类竞赛",成果数据录入!$J:$J,J17)</f>
        <v>30</v>
      </c>
      <c r="L17" s="8">
        <f t="shared" si="1"/>
        <v>0.254237288135593</v>
      </c>
      <c r="M17" s="4"/>
      <c r="N17" s="4"/>
    </row>
    <row r="18" ht="15" spans="1:14">
      <c r="A18" s="7">
        <v>2028</v>
      </c>
      <c r="B18" s="7">
        <f>COUNTIFS(成果数据录入!$D:$D,"A类竞赛",成果数据录入!$B:$B,A18)</f>
        <v>0</v>
      </c>
      <c r="C18" s="7">
        <f>COUNTIFS(成果数据录入!$D:$D,"A类竞赛",成果数据录入!$B:$B,A18,成果数据录入!$I:$I,"国家级")</f>
        <v>0</v>
      </c>
      <c r="D18" s="7">
        <f>COUNTIFS(成果数据录入!$D:$D,"A类竞赛",成果数据录入!$B:$B,A18,成果数据录入!$I:$I,"省级")</f>
        <v>0</v>
      </c>
      <c r="E18" s="7">
        <f>COUNTIFS(成果数据录入!$D:$D,"A类竞赛",成果数据录入!$B:$B,A18,成果数据录入!$I:$I,"校级")</f>
        <v>0</v>
      </c>
      <c r="F18" s="7">
        <f>COUNTIFS(成果数据录入!$D:$D,"A类竞赛",成果数据录入!$B:$B,A18,成果数据录入!$K:$K,"顶级成果")</f>
        <v>0</v>
      </c>
      <c r="G18" s="7">
        <f>COUNTIFS(成果数据录入!$D:$D,"A类竞赛",成果数据录入!$B:$B,A18,成果数据录入!$K:$K,"高等级成果")</f>
        <v>0</v>
      </c>
      <c r="H18" s="7">
        <f>COUNTIFS(成果数据录入!$D:$D,"A类竞赛",成果数据录入!$B:$B,A18,成果数据录入!$K:$K,"中等级成果")</f>
        <v>0</v>
      </c>
      <c r="I18" s="4"/>
      <c r="J18" s="7" t="s">
        <v>149</v>
      </c>
      <c r="K18" s="7">
        <f>COUNTIFS(成果数据录入!$D:$D,"A类竞赛",成果数据录入!$J:$J,J18)</f>
        <v>47</v>
      </c>
      <c r="L18" s="8">
        <f t="shared" si="1"/>
        <v>0.398305084745763</v>
      </c>
      <c r="M18" s="4"/>
      <c r="N18" s="4"/>
    </row>
    <row r="19" ht="15" spans="1:14">
      <c r="A19" s="7">
        <v>2029</v>
      </c>
      <c r="B19" s="7">
        <f>COUNTIFS(成果数据录入!$D:$D,"A类竞赛",成果数据录入!$B:$B,A19)</f>
        <v>0</v>
      </c>
      <c r="C19" s="7">
        <f>COUNTIFS(成果数据录入!$D:$D,"A类竞赛",成果数据录入!$B:$B,A19,成果数据录入!$I:$I,"国家级")</f>
        <v>0</v>
      </c>
      <c r="D19" s="7">
        <f>COUNTIFS(成果数据录入!$D:$D,"A类竞赛",成果数据录入!$B:$B,A19,成果数据录入!$I:$I,"省级")</f>
        <v>0</v>
      </c>
      <c r="E19" s="7">
        <f>COUNTIFS(成果数据录入!$D:$D,"A类竞赛",成果数据录入!$B:$B,A19,成果数据录入!$I:$I,"校级")</f>
        <v>0</v>
      </c>
      <c r="F19" s="7">
        <f>COUNTIFS(成果数据录入!$D:$D,"A类竞赛",成果数据录入!$B:$B,A19,成果数据录入!$K:$K,"顶级成果")</f>
        <v>0</v>
      </c>
      <c r="G19" s="7">
        <f>COUNTIFS(成果数据录入!$D:$D,"A类竞赛",成果数据录入!$B:$B,A19,成果数据录入!$K:$K,"高等级成果")</f>
        <v>0</v>
      </c>
      <c r="H19" s="7">
        <f>COUNTIFS(成果数据录入!$D:$D,"A类竞赛",成果数据录入!$B:$B,A19,成果数据录入!$K:$K,"中等级成果")</f>
        <v>0</v>
      </c>
      <c r="I19" s="4"/>
      <c r="J19" s="7" t="s">
        <v>473</v>
      </c>
      <c r="K19" s="7">
        <f>COUNTIFS(成果数据录入!$D:$D,"A类竞赛",成果数据录入!$J:$J,J19)</f>
        <v>3</v>
      </c>
      <c r="L19" s="8">
        <f t="shared" si="1"/>
        <v>0.0254237288135593</v>
      </c>
      <c r="M19" s="4"/>
      <c r="N19" s="4"/>
    </row>
    <row r="20" ht="15" spans="1:14">
      <c r="A20" s="7">
        <v>2030</v>
      </c>
      <c r="B20" s="7">
        <f>COUNTIFS(成果数据录入!$D:$D,"A类竞赛",成果数据录入!$B:$B,A20)</f>
        <v>0</v>
      </c>
      <c r="C20" s="7">
        <f>COUNTIFS(成果数据录入!$D:$D,"A类竞赛",成果数据录入!$B:$B,A20,成果数据录入!$I:$I,"国家级")</f>
        <v>0</v>
      </c>
      <c r="D20" s="7">
        <f>COUNTIFS(成果数据录入!$D:$D,"A类竞赛",成果数据录入!$B:$B,A20,成果数据录入!$I:$I,"省级")</f>
        <v>0</v>
      </c>
      <c r="E20" s="7">
        <f>COUNTIFS(成果数据录入!$D:$D,"A类竞赛",成果数据录入!$B:$B,A20,成果数据录入!$I:$I,"校级")</f>
        <v>0</v>
      </c>
      <c r="F20" s="7">
        <f>COUNTIFS(成果数据录入!$D:$D,"A类竞赛",成果数据录入!$B:$B,A20,成果数据录入!$K:$K,"顶级成果")</f>
        <v>0</v>
      </c>
      <c r="G20" s="7">
        <f>COUNTIFS(成果数据录入!$D:$D,"A类竞赛",成果数据录入!$B:$B,A20,成果数据录入!$K:$K,"高等级成果")</f>
        <v>0</v>
      </c>
      <c r="H20" s="7">
        <f>COUNTIFS(成果数据录入!$D:$D,"A类竞赛",成果数据录入!$B:$B,A20,成果数据录入!$K:$K,"中等级成果")</f>
        <v>0</v>
      </c>
      <c r="I20" s="4"/>
      <c r="J20" s="7" t="s">
        <v>651</v>
      </c>
      <c r="K20" s="7">
        <f>COUNTIFS(成果数据录入!$D:$D,"A类竞赛",成果数据录入!$J:$J,J20)</f>
        <v>5</v>
      </c>
      <c r="L20" s="8">
        <f t="shared" si="1"/>
        <v>0.0423728813559322</v>
      </c>
      <c r="M20" s="4"/>
      <c r="N20" s="4"/>
    </row>
    <row r="21" ht="15" spans="1:14">
      <c r="A21" s="7">
        <v>2031</v>
      </c>
      <c r="B21" s="7">
        <f>COUNTIFS(成果数据录入!$D:$D,"A类竞赛",成果数据录入!$B:$B,A21)</f>
        <v>0</v>
      </c>
      <c r="C21" s="7">
        <f>COUNTIFS(成果数据录入!$D:$D,"A类竞赛",成果数据录入!$B:$B,A21,成果数据录入!$I:$I,"国家级")</f>
        <v>0</v>
      </c>
      <c r="D21" s="7">
        <f>COUNTIFS(成果数据录入!$D:$D,"A类竞赛",成果数据录入!$B:$B,A21,成果数据录入!$I:$I,"省级")</f>
        <v>0</v>
      </c>
      <c r="E21" s="7">
        <f>COUNTIFS(成果数据录入!$D:$D,"A类竞赛",成果数据录入!$B:$B,A21,成果数据录入!$I:$I,"校级")</f>
        <v>0</v>
      </c>
      <c r="F21" s="7">
        <f>COUNTIFS(成果数据录入!$D:$D,"A类竞赛",成果数据录入!$B:$B,A21,成果数据录入!$K:$K,"顶级成果")</f>
        <v>0</v>
      </c>
      <c r="G21" s="7">
        <f>COUNTIFS(成果数据录入!$D:$D,"A类竞赛",成果数据录入!$B:$B,A21,成果数据录入!$K:$K,"高等级成果")</f>
        <v>0</v>
      </c>
      <c r="H21" s="7">
        <f>COUNTIFS(成果数据录入!$D:$D,"A类竞赛",成果数据录入!$B:$B,A21,成果数据录入!$K:$K,"中等级成果")</f>
        <v>0</v>
      </c>
      <c r="I21" s="4"/>
      <c r="J21" s="7" t="s">
        <v>90</v>
      </c>
      <c r="K21" s="7">
        <f>COUNTIFS(成果数据录入!$D:$D,"A类竞赛",成果数据录入!$J:$J,J21)</f>
        <v>14</v>
      </c>
      <c r="L21" s="8">
        <f t="shared" si="1"/>
        <v>0.11864406779661</v>
      </c>
      <c r="M21" s="4"/>
      <c r="N21" s="4"/>
    </row>
    <row r="22" ht="15" spans="1:14">
      <c r="A22" s="7">
        <v>2032</v>
      </c>
      <c r="B22" s="7">
        <f>COUNTIFS(成果数据录入!$D:$D,"A类竞赛",成果数据录入!$B:$B,A22)</f>
        <v>0</v>
      </c>
      <c r="C22" s="7">
        <f>COUNTIFS(成果数据录入!$D:$D,"A类竞赛",成果数据录入!$B:$B,A22,成果数据录入!$I:$I,"国家级")</f>
        <v>0</v>
      </c>
      <c r="D22" s="7">
        <f>COUNTIFS(成果数据录入!$D:$D,"A类竞赛",成果数据录入!$B:$B,A22,成果数据录入!$I:$I,"省级")</f>
        <v>0</v>
      </c>
      <c r="E22" s="7">
        <f>COUNTIFS(成果数据录入!$D:$D,"A类竞赛",成果数据录入!$B:$B,A22,成果数据录入!$I:$I,"校级")</f>
        <v>0</v>
      </c>
      <c r="F22" s="7">
        <f>COUNTIFS(成果数据录入!$D:$D,"A类竞赛",成果数据录入!$B:$B,A22,成果数据录入!$K:$K,"顶级成果")</f>
        <v>0</v>
      </c>
      <c r="G22" s="7">
        <f>COUNTIFS(成果数据录入!$D:$D,"A类竞赛",成果数据录入!$B:$B,A22,成果数据录入!$K:$K,"高等级成果")</f>
        <v>0</v>
      </c>
      <c r="H22" s="7">
        <f>COUNTIFS(成果数据录入!$D:$D,"A类竞赛",成果数据录入!$B:$B,A22,成果数据录入!$K:$K,"中等级成果")</f>
        <v>0</v>
      </c>
      <c r="I22" s="4"/>
      <c r="J22" s="7" t="s">
        <v>69</v>
      </c>
      <c r="K22" s="7">
        <f>COUNTIFS(成果数据录入!$D:$D,"A类竞赛",成果数据录入!$J:$J,J22)</f>
        <v>11</v>
      </c>
      <c r="L22" s="8">
        <f t="shared" si="1"/>
        <v>0.0932203389830508</v>
      </c>
      <c r="M22" s="4"/>
      <c r="N22" s="4"/>
    </row>
    <row r="23" ht="15" spans="1:14">
      <c r="A23" s="7">
        <v>2033</v>
      </c>
      <c r="B23" s="7">
        <f>COUNTIFS(成果数据录入!$D:$D,"A类竞赛",成果数据录入!$B:$B,A23)</f>
        <v>0</v>
      </c>
      <c r="C23" s="7">
        <f>COUNTIFS(成果数据录入!$D:$D,"A类竞赛",成果数据录入!$B:$B,A23,成果数据录入!$I:$I,"国家级")</f>
        <v>0</v>
      </c>
      <c r="D23" s="7">
        <f>COUNTIFS(成果数据录入!$D:$D,"A类竞赛",成果数据录入!$B:$B,A23,成果数据录入!$I:$I,"省级")</f>
        <v>0</v>
      </c>
      <c r="E23" s="7">
        <f>COUNTIFS(成果数据录入!$D:$D,"A类竞赛",成果数据录入!$B:$B,A23,成果数据录入!$I:$I,"校级")</f>
        <v>0</v>
      </c>
      <c r="F23" s="7">
        <f>COUNTIFS(成果数据录入!$D:$D,"A类竞赛",成果数据录入!$B:$B,A23,成果数据录入!$K:$K,"顶级成果")</f>
        <v>0</v>
      </c>
      <c r="G23" s="7">
        <f>COUNTIFS(成果数据录入!$D:$D,"A类竞赛",成果数据录入!$B:$B,A23,成果数据录入!$K:$K,"高等级成果")</f>
        <v>0</v>
      </c>
      <c r="H23" s="7">
        <f>COUNTIFS(成果数据录入!$D:$D,"A类竞赛",成果数据录入!$B:$B,A23,成果数据录入!$K:$K,"中等级成果")</f>
        <v>0</v>
      </c>
      <c r="I23" s="4"/>
      <c r="J23" s="7" t="s">
        <v>2642</v>
      </c>
      <c r="K23" s="7">
        <f>COUNTIFS(成果数据录入!$D:$D,"A类竞赛",成果数据录入!$J:$J,J23)</f>
        <v>0</v>
      </c>
      <c r="L23" s="8">
        <f t="shared" si="1"/>
        <v>0</v>
      </c>
      <c r="M23" s="4"/>
      <c r="N23" s="4"/>
    </row>
    <row r="24" ht="15" spans="1:14">
      <c r="A24" s="7">
        <v>2034</v>
      </c>
      <c r="B24" s="7">
        <f>COUNTIFS(成果数据录入!$D:$D,"A类竞赛",成果数据录入!$B:$B,A24)</f>
        <v>0</v>
      </c>
      <c r="C24" s="7">
        <f>COUNTIFS(成果数据录入!$D:$D,"A类竞赛",成果数据录入!$B:$B,A24,成果数据录入!$I:$I,"国家级")</f>
        <v>0</v>
      </c>
      <c r="D24" s="7">
        <f>COUNTIFS(成果数据录入!$D:$D,"A类竞赛",成果数据录入!$B:$B,A24,成果数据录入!$I:$I,"省级")</f>
        <v>0</v>
      </c>
      <c r="E24" s="7">
        <f>COUNTIFS(成果数据录入!$D:$D,"A类竞赛",成果数据录入!$B:$B,A24,成果数据录入!$I:$I,"校级")</f>
        <v>0</v>
      </c>
      <c r="F24" s="7">
        <f>COUNTIFS(成果数据录入!$D:$D,"A类竞赛",成果数据录入!$B:$B,A24,成果数据录入!$K:$K,"顶级成果")</f>
        <v>0</v>
      </c>
      <c r="G24" s="7">
        <f>COUNTIFS(成果数据录入!$D:$D,"A类竞赛",成果数据录入!$B:$B,A24,成果数据录入!$K:$K,"高等级成果")</f>
        <v>0</v>
      </c>
      <c r="H24" s="7">
        <f>COUNTIFS(成果数据录入!$D:$D,"A类竞赛",成果数据录入!$B:$B,A24,成果数据录入!$K:$K,"中等级成果")</f>
        <v>0</v>
      </c>
      <c r="I24" s="4"/>
      <c r="J24" s="7" t="s">
        <v>2644</v>
      </c>
      <c r="K24" s="7">
        <f>COUNTIFS(成果数据录入!$D:$D,"A类竞赛",成果数据录入!$J:$J,J24)</f>
        <v>0</v>
      </c>
      <c r="L24" s="8">
        <f t="shared" si="1"/>
        <v>0</v>
      </c>
      <c r="M24" s="4"/>
      <c r="N24" s="4"/>
    </row>
    <row r="25" ht="15" spans="1:14">
      <c r="A25" s="7">
        <v>2035</v>
      </c>
      <c r="B25" s="7">
        <f>COUNTIFS(成果数据录入!$D:$D,"A类竞赛",成果数据录入!$B:$B,A25)</f>
        <v>0</v>
      </c>
      <c r="C25" s="7">
        <f>COUNTIFS(成果数据录入!$D:$D,"A类竞赛",成果数据录入!$B:$B,A25,成果数据录入!$I:$I,"国家级")</f>
        <v>0</v>
      </c>
      <c r="D25" s="7">
        <f>COUNTIFS(成果数据录入!$D:$D,"A类竞赛",成果数据录入!$B:$B,A25,成果数据录入!$I:$I,"省级")</f>
        <v>0</v>
      </c>
      <c r="E25" s="7">
        <f>COUNTIFS(成果数据录入!$D:$D,"A类竞赛",成果数据录入!$B:$B,A25,成果数据录入!$I:$I,"校级")</f>
        <v>0</v>
      </c>
      <c r="F25" s="7">
        <f>COUNTIFS(成果数据录入!$D:$D,"A类竞赛",成果数据录入!$B:$B,A25,成果数据录入!$K:$K,"顶级成果")</f>
        <v>0</v>
      </c>
      <c r="G25" s="7">
        <f>COUNTIFS(成果数据录入!$D:$D,"A类竞赛",成果数据录入!$B:$B,A25,成果数据录入!$K:$K,"高等级成果")</f>
        <v>0</v>
      </c>
      <c r="H25" s="7">
        <f>COUNTIFS(成果数据录入!$D:$D,"A类竞赛",成果数据录入!$B:$B,A25,成果数据录入!$K:$K,"中等级成果")</f>
        <v>0</v>
      </c>
      <c r="I25" s="4"/>
      <c r="J25" s="7"/>
      <c r="K25" s="7"/>
      <c r="L25" s="7">
        <f t="shared" si="1"/>
        <v>0</v>
      </c>
      <c r="M25" s="4"/>
      <c r="N25" s="4"/>
    </row>
    <row r="26" ht="15" spans="1:14">
      <c r="A26" s="4"/>
      <c r="B26" s="4"/>
      <c r="C26" s="4"/>
      <c r="D26" s="4"/>
      <c r="E26" s="4"/>
      <c r="F26" s="4"/>
      <c r="G26" s="4"/>
      <c r="H26" s="4"/>
      <c r="I26" s="4"/>
      <c r="J26" s="7"/>
      <c r="K26" s="7"/>
      <c r="L26" s="7">
        <f t="shared" si="1"/>
        <v>0</v>
      </c>
      <c r="M26" s="4"/>
      <c r="N26" s="4"/>
    </row>
    <row r="27" ht="15" spans="1:14">
      <c r="A27" s="4"/>
      <c r="B27" s="4"/>
      <c r="C27" s="4"/>
      <c r="D27" s="4"/>
      <c r="E27" s="4"/>
      <c r="F27" s="4"/>
      <c r="G27" s="4"/>
      <c r="H27" s="4"/>
      <c r="I27" s="4"/>
      <c r="J27" s="7"/>
      <c r="K27" s="7"/>
      <c r="L27" s="7">
        <f t="shared" si="1"/>
        <v>0</v>
      </c>
      <c r="M27" s="4"/>
      <c r="N27" s="4"/>
    </row>
    <row r="28" ht="15" spans="1:14">
      <c r="A28" s="4"/>
      <c r="B28" s="4"/>
      <c r="C28" s="4"/>
      <c r="D28" s="4"/>
      <c r="E28" s="4"/>
      <c r="F28" s="4"/>
      <c r="G28" s="4"/>
      <c r="H28" s="4"/>
      <c r="I28" s="4"/>
      <c r="J28" s="7"/>
      <c r="K28" s="7"/>
      <c r="L28" s="7">
        <f t="shared" si="1"/>
        <v>0</v>
      </c>
      <c r="M28" s="4"/>
      <c r="N28" s="4"/>
    </row>
    <row r="29" ht="15" spans="1:14">
      <c r="A29" s="4"/>
      <c r="B29" s="4"/>
      <c r="C29" s="4"/>
      <c r="D29" s="4"/>
      <c r="E29" s="4"/>
      <c r="F29" s="4"/>
      <c r="G29" s="4"/>
      <c r="H29" s="4"/>
      <c r="I29" s="4"/>
      <c r="J29" s="7"/>
      <c r="K29" s="7"/>
      <c r="L29" s="7"/>
      <c r="M29" s="4"/>
      <c r="N29" s="4"/>
    </row>
    <row r="30" ht="15" spans="1:14">
      <c r="A30" s="4"/>
      <c r="B30" s="4"/>
      <c r="C30" s="4"/>
      <c r="D30" s="4"/>
      <c r="E30" s="4"/>
      <c r="F30" s="4"/>
      <c r="G30" s="4"/>
      <c r="H30" s="4"/>
      <c r="I30" s="4"/>
      <c r="J30" s="7"/>
      <c r="K30" s="7"/>
      <c r="L30" s="7"/>
      <c r="M30" s="4"/>
      <c r="N30" s="4"/>
    </row>
    <row r="31" ht="31.5" spans="1:14">
      <c r="A31" s="6" t="s">
        <v>37</v>
      </c>
      <c r="B31" s="6" t="s">
        <v>2650</v>
      </c>
      <c r="C31" s="6" t="s">
        <v>68</v>
      </c>
      <c r="D31" s="6" t="s">
        <v>89</v>
      </c>
      <c r="E31" s="6" t="s">
        <v>129</v>
      </c>
      <c r="F31" s="6" t="s">
        <v>2651</v>
      </c>
      <c r="G31" s="4"/>
      <c r="H31" s="4"/>
      <c r="I31" s="4"/>
      <c r="J31" s="6" t="s">
        <v>52</v>
      </c>
      <c r="K31" s="6" t="s">
        <v>2649</v>
      </c>
      <c r="L31" s="6" t="s">
        <v>2668</v>
      </c>
      <c r="M31" s="4"/>
      <c r="N31" s="4"/>
    </row>
    <row r="32" ht="15" spans="1:14">
      <c r="A32" s="4" t="s">
        <v>135</v>
      </c>
      <c r="B32" s="4">
        <f>COUNTIFS(成果数据录入!$D:$D,"A类竞赛",成果数据录入!E:E,A32)</f>
        <v>63</v>
      </c>
      <c r="C32" s="4">
        <f>COUNTIFS(成果数据录入!$D:$D,"A类竞赛",成果数据录入!E:E,A32,成果数据录入!$I:$I,"国家级")</f>
        <v>26</v>
      </c>
      <c r="D32" s="4">
        <f>COUNTIFS(成果数据录入!$D:$D,"A类竞赛",成果数据录入!E:E,A32,成果数据录入!$I:$I,"省级")</f>
        <v>28</v>
      </c>
      <c r="E32" s="4">
        <f>COUNTIFS(成果数据录入!$D:$D,"A类竞赛",成果数据录入!E:E,A32,成果数据录入!$I:$I,"校级")</f>
        <v>9</v>
      </c>
      <c r="F32" s="4">
        <f>COUNTIFS(成果数据录入!$D:$D,"A类竞赛",成果数据录入!E:E,A32,成果数据录入!$K:$K,"顶级成果")+COUNTIFS(成果数据录入!$D:$D,"A类竞赛",成果数据录入!E:E,A32,成果数据录入!$K:$K,"高等级成果")</f>
        <v>27</v>
      </c>
      <c r="G32" s="4"/>
      <c r="H32" s="4"/>
      <c r="I32" s="4"/>
      <c r="J32" s="7" t="s">
        <v>2669</v>
      </c>
      <c r="K32" s="7">
        <f>COUNTIFS(成果数据录入!$D:$D,"A类竞赛",成果数据录入!$T:$T,J32)</f>
        <v>0</v>
      </c>
      <c r="L32" s="8">
        <f t="shared" ref="L32:L39" si="2">IF($A$4=0,0,K32/$A$4)</f>
        <v>0</v>
      </c>
      <c r="M32" s="4"/>
      <c r="N32" s="4"/>
    </row>
    <row r="33" ht="15" spans="1:14">
      <c r="A33" s="4" t="s">
        <v>65</v>
      </c>
      <c r="B33" s="4">
        <f>COUNTIFS(成果数据录入!$D:$D,"A类竞赛",成果数据录入!E:E,A33)</f>
        <v>30</v>
      </c>
      <c r="C33" s="4">
        <f>COUNTIFS(成果数据录入!$D:$D,"A类竞赛",成果数据录入!E:E,A33,成果数据录入!$I:$I,"国家级")</f>
        <v>13</v>
      </c>
      <c r="D33" s="4">
        <f>COUNTIFS(成果数据录入!$D:$D,"A类竞赛",成果数据录入!E:E,A33,成果数据录入!$I:$I,"省级")</f>
        <v>17</v>
      </c>
      <c r="E33" s="4">
        <f>COUNTIFS(成果数据录入!$D:$D,"A类竞赛",成果数据录入!E:E,A33,成果数据录入!$I:$I,"校级")</f>
        <v>0</v>
      </c>
      <c r="F33" s="4">
        <f>COUNTIFS(成果数据录入!$D:$D,"A类竞赛",成果数据录入!E:E,A33,成果数据录入!$K:$K,"顶级成果")+COUNTIFS(成果数据录入!$D:$D,"A类竞赛",成果数据录入!E:E,A33,成果数据录入!$K:$K,"高等级成果")</f>
        <v>8</v>
      </c>
      <c r="G33" s="4"/>
      <c r="H33" s="4"/>
      <c r="I33" s="4"/>
      <c r="J33" s="7" t="s">
        <v>79</v>
      </c>
      <c r="K33" s="7">
        <f>COUNTIFS(成果数据录入!$D:$D,"A类竞赛",成果数据录入!$T:$T,J33)</f>
        <v>2</v>
      </c>
      <c r="L33" s="8">
        <f t="shared" si="2"/>
        <v>0.0169491525423729</v>
      </c>
      <c r="M33" s="4"/>
      <c r="N33" s="4"/>
    </row>
    <row r="34" ht="15" spans="1:14">
      <c r="A34" s="4" t="s">
        <v>639</v>
      </c>
      <c r="B34" s="4">
        <f>COUNTIFS(成果数据录入!$D:$D,"A类竞赛",成果数据录入!E:E,A34)</f>
        <v>11</v>
      </c>
      <c r="C34" s="4">
        <f>COUNTIFS(成果数据录入!$D:$D,"A类竞赛",成果数据录入!E:E,A34,成果数据录入!$I:$I,"国家级")</f>
        <v>0</v>
      </c>
      <c r="D34" s="4">
        <f>COUNTIFS(成果数据录入!$D:$D,"A类竞赛",成果数据录入!E:E,A34,成果数据录入!$I:$I,"省级")</f>
        <v>4</v>
      </c>
      <c r="E34" s="4">
        <f>COUNTIFS(成果数据录入!$D:$D,"A类竞赛",成果数据录入!E:E,A34,成果数据录入!$I:$I,"校级")</f>
        <v>7</v>
      </c>
      <c r="F34" s="4">
        <f>COUNTIFS(成果数据录入!$D:$D,"A类竞赛",成果数据录入!E:E,A34,成果数据录入!$K:$K,"顶级成果")+COUNTIFS(成果数据录入!$D:$D,"A类竞赛",成果数据录入!E:E,A34,成果数据录入!$K:$K,"高等级成果")</f>
        <v>6</v>
      </c>
      <c r="G34" s="4"/>
      <c r="H34" s="4"/>
      <c r="I34" s="4"/>
      <c r="J34" s="7" t="s">
        <v>2670</v>
      </c>
      <c r="K34" s="7">
        <f>COUNTIFS(成果数据录入!$D:$D,"A类竞赛",成果数据录入!$T:$T,J34)</f>
        <v>0</v>
      </c>
      <c r="L34" s="8">
        <f t="shared" si="2"/>
        <v>0</v>
      </c>
      <c r="M34" s="4"/>
      <c r="N34" s="4"/>
    </row>
    <row r="35" ht="15" spans="1:14">
      <c r="A35" s="4" t="s">
        <v>158</v>
      </c>
      <c r="B35" s="4">
        <f>COUNTIFS(成果数据录入!$D:$D,"A类竞赛",成果数据录入!E:E,A35)</f>
        <v>14</v>
      </c>
      <c r="C35" s="4">
        <f>COUNTIFS(成果数据录入!$D:$D,"A类竞赛",成果数据录入!E:E,A35,成果数据录入!$I:$I,"国家级")</f>
        <v>3</v>
      </c>
      <c r="D35" s="4">
        <f>COUNTIFS(成果数据录入!$D:$D,"A类竞赛",成果数据录入!E:E,A35,成果数据录入!$I:$I,"省级")</f>
        <v>11</v>
      </c>
      <c r="E35" s="4">
        <f>COUNTIFS(成果数据录入!$D:$D,"A类竞赛",成果数据录入!E:E,A35,成果数据录入!$I:$I,"校级")</f>
        <v>0</v>
      </c>
      <c r="F35" s="4">
        <f>COUNTIFS(成果数据录入!$D:$D,"A类竞赛",成果数据录入!E:E,A35,成果数据录入!$K:$K,"顶级成果")+COUNTIFS(成果数据录入!$D:$D,"A类竞赛",成果数据录入!E:E,A35,成果数据录入!$K:$K,"高等级成果")</f>
        <v>6</v>
      </c>
      <c r="G35" s="4"/>
      <c r="H35" s="4"/>
      <c r="I35" s="4"/>
      <c r="J35" s="7" t="s">
        <v>2671</v>
      </c>
      <c r="K35" s="7">
        <f>COUNTIFS(成果数据录入!$D:$D,"A类竞赛",成果数据录入!$T:$T,J35)</f>
        <v>0</v>
      </c>
      <c r="L35" s="8">
        <f t="shared" si="2"/>
        <v>0</v>
      </c>
      <c r="M35" s="4"/>
      <c r="N35" s="4"/>
    </row>
    <row r="36" ht="15" spans="1:14">
      <c r="A36" s="4"/>
      <c r="B36" s="4"/>
      <c r="C36" s="4"/>
      <c r="D36" s="4"/>
      <c r="E36" s="4"/>
      <c r="F36" s="4"/>
      <c r="G36" s="4"/>
      <c r="H36" s="4"/>
      <c r="I36" s="4"/>
      <c r="J36" s="7" t="s">
        <v>2672</v>
      </c>
      <c r="K36" s="7">
        <f>COUNTIFS(成果数据录入!$D:$D,"A类竞赛",成果数据录入!$T:$T,J36)</f>
        <v>0</v>
      </c>
      <c r="L36" s="8">
        <f t="shared" si="2"/>
        <v>0</v>
      </c>
      <c r="M36" s="4"/>
      <c r="N36" s="4"/>
    </row>
    <row r="37" ht="15" spans="1:14">
      <c r="A37" s="4"/>
      <c r="B37" s="4"/>
      <c r="C37" s="4"/>
      <c r="D37" s="4"/>
      <c r="E37" s="4"/>
      <c r="F37" s="4"/>
      <c r="G37" s="4"/>
      <c r="H37" s="4"/>
      <c r="I37" s="4"/>
      <c r="J37" s="7" t="s">
        <v>2673</v>
      </c>
      <c r="K37" s="7">
        <f>COUNTIFS(成果数据录入!$D:$D,"A类竞赛",成果数据录入!$T:$T,J37)</f>
        <v>0</v>
      </c>
      <c r="L37" s="8">
        <f t="shared" si="2"/>
        <v>0</v>
      </c>
      <c r="M37" s="4"/>
      <c r="N37" s="4"/>
    </row>
    <row r="38" ht="15" spans="1:14">
      <c r="A38" s="4"/>
      <c r="B38" s="4"/>
      <c r="C38" s="4"/>
      <c r="D38" s="4"/>
      <c r="E38" s="4"/>
      <c r="F38" s="4"/>
      <c r="G38" s="4"/>
      <c r="H38" s="4"/>
      <c r="I38" s="4"/>
      <c r="J38" s="7" t="s">
        <v>2674</v>
      </c>
      <c r="K38" s="7">
        <f>COUNTIFS(成果数据录入!$D:$D,"A类竞赛",成果数据录入!$T:$T,J38)</f>
        <v>0</v>
      </c>
      <c r="L38" s="8">
        <f t="shared" si="2"/>
        <v>0</v>
      </c>
      <c r="M38" s="4"/>
      <c r="N38" s="4"/>
    </row>
    <row r="39" ht="15" spans="1:14">
      <c r="A39" s="4"/>
      <c r="B39" s="4"/>
      <c r="C39" s="4"/>
      <c r="D39" s="4"/>
      <c r="E39" s="4"/>
      <c r="F39" s="4"/>
      <c r="G39" s="4"/>
      <c r="H39" s="4"/>
      <c r="I39" s="4"/>
      <c r="J39" s="7" t="s">
        <v>216</v>
      </c>
      <c r="K39" s="7">
        <f>COUNTIFS(成果数据录入!$D:$D,"A类竞赛",成果数据录入!$T:$T,J39)</f>
        <v>0</v>
      </c>
      <c r="L39" s="8">
        <f t="shared" si="2"/>
        <v>0</v>
      </c>
      <c r="M39" s="4"/>
      <c r="N39" s="4"/>
    </row>
    <row r="40" ht="15" spans="1:14">
      <c r="A40" s="4"/>
      <c r="B40" s="4"/>
      <c r="C40" s="4"/>
      <c r="D40" s="4"/>
      <c r="E40" s="4"/>
      <c r="F40" s="4"/>
      <c r="G40" s="4"/>
      <c r="H40" s="4"/>
      <c r="I40" s="4"/>
      <c r="J40" s="7"/>
      <c r="K40" s="7"/>
      <c r="L40" s="7"/>
      <c r="M40" s="4"/>
      <c r="N40" s="4"/>
    </row>
    <row r="41" ht="15" spans="1:14">
      <c r="A41" s="4"/>
      <c r="B41" s="4"/>
      <c r="C41" s="4"/>
      <c r="D41" s="4"/>
      <c r="E41" s="4"/>
      <c r="F41" s="4"/>
      <c r="G41" s="4"/>
      <c r="H41" s="4"/>
      <c r="I41" s="4"/>
      <c r="J41" s="4"/>
      <c r="K41" s="4"/>
      <c r="L41" s="4"/>
      <c r="M41" s="4"/>
      <c r="N41" s="4"/>
    </row>
    <row r="42" ht="15" spans="1:14">
      <c r="A42" s="4"/>
      <c r="B42" s="4"/>
      <c r="C42" s="4"/>
      <c r="D42" s="4"/>
      <c r="E42" s="4"/>
      <c r="F42" s="4"/>
      <c r="G42" s="4"/>
      <c r="H42" s="4"/>
      <c r="I42" s="4"/>
      <c r="J42" s="4"/>
      <c r="K42" s="4"/>
      <c r="L42" s="4"/>
      <c r="M42" s="4"/>
      <c r="N42" s="4"/>
    </row>
    <row r="43" ht="15" spans="1:14">
      <c r="A43" s="4"/>
      <c r="B43" s="4"/>
      <c r="C43" s="4"/>
      <c r="D43" s="4"/>
      <c r="E43" s="4"/>
      <c r="F43" s="4"/>
      <c r="G43" s="4"/>
      <c r="H43" s="4"/>
      <c r="I43" s="4"/>
      <c r="J43" s="4"/>
      <c r="K43" s="4"/>
      <c r="L43" s="4"/>
      <c r="M43" s="4"/>
      <c r="N43" s="4"/>
    </row>
    <row r="44" ht="15" spans="1:14">
      <c r="A44" s="4"/>
      <c r="B44" s="4"/>
      <c r="C44" s="4"/>
      <c r="D44" s="4"/>
      <c r="E44" s="4"/>
      <c r="F44" s="4"/>
      <c r="G44" s="4"/>
      <c r="H44" s="4"/>
      <c r="I44" s="4"/>
      <c r="J44" s="4"/>
      <c r="K44" s="4"/>
      <c r="L44" s="4"/>
      <c r="M44" s="4"/>
      <c r="N44" s="4"/>
    </row>
    <row r="45" ht="15" spans="1:14">
      <c r="A45" s="4"/>
      <c r="B45" s="4"/>
      <c r="C45" s="4"/>
      <c r="D45" s="4"/>
      <c r="E45" s="4"/>
      <c r="F45" s="4"/>
      <c r="G45" s="4"/>
      <c r="H45" s="4"/>
      <c r="I45" s="4"/>
      <c r="J45" s="4"/>
      <c r="K45" s="4"/>
      <c r="L45" s="4"/>
      <c r="M45" s="4"/>
      <c r="N45" s="4"/>
    </row>
    <row r="46" ht="15" spans="1:14">
      <c r="A46" s="4"/>
      <c r="B46" s="4"/>
      <c r="C46" s="4"/>
      <c r="D46" s="4"/>
      <c r="E46" s="4"/>
      <c r="F46" s="4"/>
      <c r="G46" s="4"/>
      <c r="H46" s="4"/>
      <c r="I46" s="4"/>
      <c r="J46" s="4"/>
      <c r="K46" s="4"/>
      <c r="L46" s="4"/>
      <c r="M46" s="4"/>
      <c r="N46" s="4"/>
    </row>
    <row r="47" ht="15" spans="1:14">
      <c r="A47" s="4"/>
      <c r="B47" s="4"/>
      <c r="C47" s="4"/>
      <c r="D47" s="4"/>
      <c r="E47" s="4"/>
      <c r="F47" s="4"/>
      <c r="G47" s="4"/>
      <c r="H47" s="4"/>
      <c r="I47" s="4"/>
      <c r="J47" s="4"/>
      <c r="K47" s="4"/>
      <c r="L47" s="4"/>
      <c r="M47" s="4"/>
      <c r="N47" s="4"/>
    </row>
    <row r="48" ht="15" spans="1:14">
      <c r="A48" s="4"/>
      <c r="B48" s="4"/>
      <c r="C48" s="4"/>
      <c r="D48" s="4"/>
      <c r="E48" s="4"/>
      <c r="F48" s="4"/>
      <c r="G48" s="4"/>
      <c r="H48" s="4"/>
      <c r="I48" s="4"/>
      <c r="J48" s="4"/>
      <c r="K48" s="4"/>
      <c r="L48" s="4"/>
      <c r="M48" s="4"/>
      <c r="N48" s="4"/>
    </row>
    <row r="49" ht="15" spans="1:14">
      <c r="A49" s="4"/>
      <c r="B49" s="4"/>
      <c r="C49" s="4"/>
      <c r="D49" s="4"/>
      <c r="E49" s="4"/>
      <c r="F49" s="4"/>
      <c r="G49" s="4"/>
      <c r="H49" s="4"/>
      <c r="I49" s="4"/>
      <c r="J49" s="4"/>
      <c r="K49" s="4"/>
      <c r="L49" s="4"/>
      <c r="M49" s="4"/>
      <c r="N49" s="4"/>
    </row>
    <row r="50" ht="15" spans="1:14">
      <c r="A50" s="4"/>
      <c r="B50" s="4"/>
      <c r="C50" s="4"/>
      <c r="D50" s="4"/>
      <c r="E50" s="4"/>
      <c r="F50" s="4"/>
      <c r="G50" s="4"/>
      <c r="H50" s="4"/>
      <c r="I50" s="4"/>
      <c r="J50" s="4"/>
      <c r="K50" s="4"/>
      <c r="L50" s="4"/>
      <c r="M50" s="4"/>
      <c r="N50" s="4"/>
    </row>
    <row r="51" ht="15" spans="1:14">
      <c r="A51" s="4"/>
      <c r="B51" s="4"/>
      <c r="C51" s="4"/>
      <c r="D51" s="4"/>
      <c r="E51" s="4"/>
      <c r="F51" s="4"/>
      <c r="G51" s="4"/>
      <c r="H51" s="4"/>
      <c r="I51" s="4"/>
      <c r="J51" s="4"/>
      <c r="K51" s="4"/>
      <c r="L51" s="4"/>
      <c r="M51" s="4"/>
      <c r="N51" s="4"/>
    </row>
    <row r="52" ht="15" spans="1:14">
      <c r="A52" s="4"/>
      <c r="B52" s="4"/>
      <c r="C52" s="4"/>
      <c r="D52" s="4"/>
      <c r="E52" s="4"/>
      <c r="F52" s="4"/>
      <c r="G52" s="4"/>
      <c r="H52" s="4"/>
      <c r="I52" s="4"/>
      <c r="J52" s="4"/>
      <c r="K52" s="4"/>
      <c r="L52" s="4"/>
      <c r="M52" s="4"/>
      <c r="N52" s="4"/>
    </row>
    <row r="53" ht="15" spans="1:14">
      <c r="A53" s="4"/>
      <c r="B53" s="4"/>
      <c r="C53" s="4"/>
      <c r="D53" s="4"/>
      <c r="E53" s="4"/>
      <c r="F53" s="4"/>
      <c r="G53" s="4"/>
      <c r="H53" s="4"/>
      <c r="I53" s="4"/>
      <c r="J53" s="4"/>
      <c r="K53" s="4"/>
      <c r="L53" s="4"/>
      <c r="M53" s="4"/>
      <c r="N53" s="4"/>
    </row>
    <row r="54" ht="15" spans="1:14">
      <c r="A54" s="4"/>
      <c r="B54" s="4"/>
      <c r="C54" s="4"/>
      <c r="D54" s="4"/>
      <c r="E54" s="4"/>
      <c r="F54" s="4"/>
      <c r="G54" s="4"/>
      <c r="H54" s="4"/>
      <c r="I54" s="4"/>
      <c r="J54" s="4"/>
      <c r="K54" s="4"/>
      <c r="L54" s="4"/>
      <c r="M54" s="4"/>
      <c r="N54" s="4"/>
    </row>
    <row r="55" ht="15" spans="1:14">
      <c r="A55" s="4"/>
      <c r="B55" s="4"/>
      <c r="C55" s="4"/>
      <c r="D55" s="4"/>
      <c r="E55" s="4"/>
      <c r="F55" s="4"/>
      <c r="G55" s="4"/>
      <c r="H55" s="4"/>
      <c r="I55" s="4"/>
      <c r="J55" s="4"/>
      <c r="K55" s="4"/>
      <c r="L55" s="4"/>
      <c r="M55" s="4"/>
      <c r="N55" s="4"/>
    </row>
    <row r="56" ht="15" spans="1:14">
      <c r="A56" s="4"/>
      <c r="B56" s="4"/>
      <c r="C56" s="4"/>
      <c r="D56" s="4"/>
      <c r="E56" s="4"/>
      <c r="F56" s="4"/>
      <c r="G56" s="4"/>
      <c r="H56" s="4"/>
      <c r="I56" s="4"/>
      <c r="J56" s="4"/>
      <c r="K56" s="4"/>
      <c r="L56" s="4"/>
      <c r="M56" s="4"/>
      <c r="N56" s="4"/>
    </row>
    <row r="57" ht="15" spans="1:14">
      <c r="A57" s="4"/>
      <c r="B57" s="4"/>
      <c r="C57" s="4"/>
      <c r="D57" s="4"/>
      <c r="E57" s="4"/>
      <c r="F57" s="4"/>
      <c r="G57" s="4"/>
      <c r="H57" s="4"/>
      <c r="I57" s="4"/>
      <c r="J57" s="4"/>
      <c r="K57" s="4"/>
      <c r="L57" s="4"/>
      <c r="M57" s="4"/>
      <c r="N57" s="4"/>
    </row>
    <row r="58" ht="15" spans="1:14">
      <c r="A58" s="4"/>
      <c r="B58" s="4"/>
      <c r="C58" s="4"/>
      <c r="D58" s="4"/>
      <c r="E58" s="4"/>
      <c r="F58" s="4"/>
      <c r="G58" s="4"/>
      <c r="H58" s="4"/>
      <c r="I58" s="4"/>
      <c r="J58" s="4"/>
      <c r="K58" s="4"/>
      <c r="L58" s="4"/>
      <c r="M58" s="4"/>
      <c r="N58" s="4"/>
    </row>
    <row r="59" ht="15" spans="1:14">
      <c r="A59" s="4"/>
      <c r="B59" s="4"/>
      <c r="C59" s="4"/>
      <c r="D59" s="4"/>
      <c r="E59" s="4"/>
      <c r="F59" s="4"/>
      <c r="G59" s="4"/>
      <c r="H59" s="4"/>
      <c r="I59" s="4"/>
      <c r="J59" s="4"/>
      <c r="K59" s="4"/>
      <c r="L59" s="4"/>
      <c r="M59" s="4"/>
      <c r="N59" s="4"/>
    </row>
    <row r="60" ht="15" spans="1:14">
      <c r="A60" s="4"/>
      <c r="B60" s="4"/>
      <c r="C60" s="4"/>
      <c r="D60" s="4"/>
      <c r="E60" s="4"/>
      <c r="F60" s="4"/>
      <c r="G60" s="4"/>
      <c r="H60" s="4"/>
      <c r="I60" s="4"/>
      <c r="J60" s="4"/>
      <c r="K60" s="4"/>
      <c r="L60" s="4"/>
      <c r="M60" s="4"/>
      <c r="N60" s="4"/>
    </row>
  </sheetData>
  <sheetProtection formatCells="0" formatColumns="0" formatRows="0" insertRows="0" insertColumns="0" insertHyperlinks="0" deleteColumns="0" deleteRows="0" sort="0" autoFilter="0" pivotTables="0"/>
  <mergeCells count="2">
    <mergeCell ref="A1:N1"/>
    <mergeCell ref="A2:N2"/>
  </mergeCells>
  <pageMargins left="0.7" right="0.7" top="0.75" bottom="0.75" header="0.3" footer="0.3"/>
  <headerFooter/>
  <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0"/>
  <sheetViews>
    <sheetView zoomScale="82" zoomScaleNormal="82" workbookViewId="0">
      <selection activeCell="I12" sqref="I12"/>
    </sheetView>
  </sheetViews>
  <sheetFormatPr defaultColWidth="9" defaultRowHeight="13.5"/>
  <cols>
    <col min="1" max="1" width="34" customWidth="1"/>
    <col min="2" max="8" width="12" customWidth="1"/>
    <col min="10" max="10" width="22" customWidth="1"/>
    <col min="11" max="12" width="10" customWidth="1"/>
  </cols>
  <sheetData>
    <row r="1" ht="15" customHeight="1" spans="1:14">
      <c r="A1" s="1" t="s">
        <v>2675</v>
      </c>
      <c r="B1" s="1" t="s">
        <v>2675</v>
      </c>
      <c r="C1" s="1" t="s">
        <v>2675</v>
      </c>
      <c r="D1" s="1" t="s">
        <v>2675</v>
      </c>
      <c r="E1" s="1" t="s">
        <v>2675</v>
      </c>
      <c r="F1" s="1" t="s">
        <v>2675</v>
      </c>
      <c r="G1" s="1" t="s">
        <v>2675</v>
      </c>
      <c r="H1" s="1" t="s">
        <v>2675</v>
      </c>
      <c r="I1" s="1" t="s">
        <v>2675</v>
      </c>
      <c r="J1" s="1" t="s">
        <v>2675</v>
      </c>
      <c r="K1" s="1" t="s">
        <v>2675</v>
      </c>
      <c r="L1" s="1" t="s">
        <v>2675</v>
      </c>
      <c r="M1" s="1" t="s">
        <v>2675</v>
      </c>
      <c r="N1" s="1" t="s">
        <v>2675</v>
      </c>
    </row>
    <row r="2" ht="13.05" customHeight="1" spans="1:14">
      <c r="A2" s="2" t="s">
        <v>2676</v>
      </c>
      <c r="B2" s="2"/>
      <c r="C2" s="2"/>
      <c r="D2" s="2"/>
      <c r="E2" s="2"/>
      <c r="F2" s="2"/>
      <c r="G2" s="2"/>
      <c r="H2" s="2"/>
      <c r="I2" s="2"/>
      <c r="J2" s="2"/>
      <c r="K2" s="2"/>
      <c r="L2" s="2"/>
      <c r="M2" s="2"/>
      <c r="N2" s="2"/>
    </row>
    <row r="3" ht="31.5" spans="1:14">
      <c r="A3" s="3" t="s">
        <v>1</v>
      </c>
      <c r="B3" s="3" t="s">
        <v>68</v>
      </c>
      <c r="C3" s="3" t="s">
        <v>89</v>
      </c>
      <c r="D3" s="3" t="s">
        <v>129</v>
      </c>
      <c r="E3" s="3" t="s">
        <v>218</v>
      </c>
      <c r="F3" s="3" t="s">
        <v>70</v>
      </c>
      <c r="G3" s="3" t="s">
        <v>91</v>
      </c>
      <c r="H3" s="3" t="s">
        <v>2667</v>
      </c>
      <c r="I3" s="4"/>
      <c r="J3" s="4"/>
      <c r="K3" s="4"/>
      <c r="L3" s="4"/>
      <c r="M3" s="4"/>
      <c r="N3" s="4"/>
    </row>
    <row r="4" ht="20.25" spans="1:14">
      <c r="A4" s="5">
        <v>92</v>
      </c>
      <c r="B4" s="5">
        <v>68</v>
      </c>
      <c r="C4" s="5">
        <f>COUNTIFS(成果数据录入!$D:$D,"非A类竞赛",成果数据录入!$I:$I,"省级")</f>
        <v>38</v>
      </c>
      <c r="D4" s="5">
        <f>COUNTIFS(成果数据录入!$D:$D,"非A类竞赛",成果数据录入!$I:$I,"校级")</f>
        <v>0</v>
      </c>
      <c r="E4" s="5">
        <f>COUNTIFS(成果数据录入!$D:$D,"非A类竞赛",成果数据录入!$K:$K,"顶级成果")</f>
        <v>0</v>
      </c>
      <c r="F4" s="5">
        <f>COUNTIFS(成果数据录入!$D:$D,"非A类竞赛",成果数据录入!$K:$K,"高等级成果")</f>
        <v>39</v>
      </c>
      <c r="G4" s="5">
        <f>COUNTIFS(成果数据录入!$D:$D,"非A类竞赛",成果数据录入!$K:$K,"中等级成果")</f>
        <v>52</v>
      </c>
      <c r="H4" s="5">
        <f>COUNTIFS(成果数据录入!$D:$D,"非A类竞赛",成果数据录入!$N:$N,"&lt;&gt;")</f>
        <v>118</v>
      </c>
      <c r="I4" s="4"/>
      <c r="J4" s="4"/>
      <c r="K4" s="4"/>
      <c r="L4" s="4"/>
      <c r="M4" s="4"/>
      <c r="N4" s="4"/>
    </row>
    <row r="5" ht="15" spans="1:14">
      <c r="A5" s="4"/>
      <c r="B5" s="4"/>
      <c r="C5" s="4"/>
      <c r="D5" s="4"/>
      <c r="E5" s="4"/>
      <c r="F5" s="4"/>
      <c r="G5" s="4"/>
      <c r="H5" s="4"/>
      <c r="I5" s="4"/>
      <c r="J5" s="4"/>
      <c r="K5" s="4"/>
      <c r="L5" s="4"/>
      <c r="M5" s="4"/>
      <c r="N5" s="4"/>
    </row>
    <row r="6" ht="15.75" spans="1:14">
      <c r="A6" s="6" t="s">
        <v>11</v>
      </c>
      <c r="B6" s="6" t="s">
        <v>12</v>
      </c>
      <c r="C6" s="6" t="s">
        <v>68</v>
      </c>
      <c r="D6" s="6" t="s">
        <v>89</v>
      </c>
      <c r="E6" s="6" t="s">
        <v>129</v>
      </c>
      <c r="F6" s="6" t="s">
        <v>218</v>
      </c>
      <c r="G6" s="6" t="s">
        <v>70</v>
      </c>
      <c r="H6" s="6" t="s">
        <v>91</v>
      </c>
      <c r="I6" s="4"/>
      <c r="J6" s="6" t="s">
        <v>41</v>
      </c>
      <c r="K6" s="6" t="s">
        <v>2649</v>
      </c>
      <c r="L6" s="6" t="s">
        <v>2668</v>
      </c>
      <c r="M6" s="4"/>
      <c r="N6" s="4"/>
    </row>
    <row r="7" ht="15" spans="1:14">
      <c r="A7" s="7">
        <v>2017</v>
      </c>
      <c r="B7" s="7">
        <f>COUNTIFS(成果数据录入!$D:$D,"非A类竞赛",成果数据录入!$B:$B,A7)</f>
        <v>0</v>
      </c>
      <c r="C7" s="7">
        <f>COUNTIFS(成果数据录入!$D:$D,"非A类竞赛",成果数据录入!$B:$B,A7,成果数据录入!$I:$I,"国家级")</f>
        <v>0</v>
      </c>
      <c r="D7" s="7">
        <f>COUNTIFS(成果数据录入!$D:$D,"非A类竞赛",成果数据录入!$B:$B,A7,成果数据录入!$I:$I,"省级")</f>
        <v>0</v>
      </c>
      <c r="E7" s="7">
        <f>COUNTIFS(成果数据录入!$D:$D,"非A类竞赛",成果数据录入!$B:$B,A7,成果数据录入!$I:$I,"校级")</f>
        <v>0</v>
      </c>
      <c r="F7" s="7">
        <f>COUNTIFS(成果数据录入!$D:$D,"非A类竞赛",成果数据录入!$B:$B,A7,成果数据录入!$K:$K,"顶级成果")</f>
        <v>0</v>
      </c>
      <c r="G7" s="7">
        <f>COUNTIFS(成果数据录入!$D:$D,"非A类竞赛",成果数据录入!$B:$B,A7,成果数据录入!$K:$K,"高等级成果")</f>
        <v>0</v>
      </c>
      <c r="H7" s="7">
        <f>COUNTIFS(成果数据录入!$D:$D,"非A类竞赛",成果数据录入!$B:$B,A7,成果数据录入!$K:$K,"中等级成果")</f>
        <v>0</v>
      </c>
      <c r="I7" s="4"/>
      <c r="J7" s="7" t="s">
        <v>68</v>
      </c>
      <c r="K7" s="7">
        <v>68</v>
      </c>
      <c r="L7" s="8">
        <f t="shared" ref="L7:L12" si="0">IF($A$4=0,0,K7/$A$4)</f>
        <v>0.739130434782609</v>
      </c>
      <c r="M7" s="4"/>
      <c r="N7" s="4"/>
    </row>
    <row r="8" ht="15" spans="1:14">
      <c r="A8" s="7">
        <v>2018</v>
      </c>
      <c r="B8" s="7">
        <f>COUNTIFS(成果数据录入!$D:$D,"非A类竞赛",成果数据录入!$B:$B,A8)</f>
        <v>0</v>
      </c>
      <c r="C8" s="7">
        <f>COUNTIFS(成果数据录入!$D:$D,"非A类竞赛",成果数据录入!$B:$B,A8,成果数据录入!$I:$I,"国家级")</f>
        <v>0</v>
      </c>
      <c r="D8" s="7">
        <f>COUNTIFS(成果数据录入!$D:$D,"非A类竞赛",成果数据录入!$B:$B,A8,成果数据录入!$I:$I,"省级")</f>
        <v>0</v>
      </c>
      <c r="E8" s="7">
        <f>COUNTIFS(成果数据录入!$D:$D,"非A类竞赛",成果数据录入!$B:$B,A8,成果数据录入!$I:$I,"校级")</f>
        <v>0</v>
      </c>
      <c r="F8" s="7">
        <f>COUNTIFS(成果数据录入!$D:$D,"非A类竞赛",成果数据录入!$B:$B,A8,成果数据录入!$K:$K,"顶级成果")</f>
        <v>0</v>
      </c>
      <c r="G8" s="7">
        <f>COUNTIFS(成果数据录入!$D:$D,"非A类竞赛",成果数据录入!$B:$B,A8,成果数据录入!$K:$K,"高等级成果")</f>
        <v>0</v>
      </c>
      <c r="H8" s="7">
        <f>COUNTIFS(成果数据录入!$D:$D,"非A类竞赛",成果数据录入!$B:$B,A8,成果数据录入!$K:$K,"中等级成果")</f>
        <v>0</v>
      </c>
      <c r="I8" s="4"/>
      <c r="J8" s="7" t="s">
        <v>89</v>
      </c>
      <c r="K8" s="7">
        <f>COUNTIFS(成果数据录入!$D:$D,"非A类竞赛",成果数据录入!$I:$I,J8)</f>
        <v>38</v>
      </c>
      <c r="L8" s="8">
        <f t="shared" si="0"/>
        <v>0.41304347826087</v>
      </c>
      <c r="M8" s="4"/>
      <c r="N8" s="4"/>
    </row>
    <row r="9" ht="15" spans="1:14">
      <c r="A9" s="7">
        <v>2019</v>
      </c>
      <c r="B9" s="7">
        <f>COUNTIFS(成果数据录入!$D:$D,"非A类竞赛",成果数据录入!$B:$B,A9)</f>
        <v>0</v>
      </c>
      <c r="C9" s="7">
        <f>COUNTIFS(成果数据录入!$D:$D,"非A类竞赛",成果数据录入!$B:$B,A9,成果数据录入!$I:$I,"国家级")</f>
        <v>0</v>
      </c>
      <c r="D9" s="7">
        <f>COUNTIFS(成果数据录入!$D:$D,"非A类竞赛",成果数据录入!$B:$B,A9,成果数据录入!$I:$I,"省级")</f>
        <v>0</v>
      </c>
      <c r="E9" s="7">
        <f>COUNTIFS(成果数据录入!$D:$D,"非A类竞赛",成果数据录入!$B:$B,A9,成果数据录入!$I:$I,"校级")</f>
        <v>0</v>
      </c>
      <c r="F9" s="7">
        <f>COUNTIFS(成果数据录入!$D:$D,"非A类竞赛",成果数据录入!$B:$B,A9,成果数据录入!$K:$K,"顶级成果")</f>
        <v>0</v>
      </c>
      <c r="G9" s="7">
        <f>COUNTIFS(成果数据录入!$D:$D,"非A类竞赛",成果数据录入!$B:$B,A9,成果数据录入!$K:$K,"高等级成果")</f>
        <v>0</v>
      </c>
      <c r="H9" s="7">
        <f>COUNTIFS(成果数据录入!$D:$D,"非A类竞赛",成果数据录入!$B:$B,A9,成果数据录入!$K:$K,"中等级成果")</f>
        <v>0</v>
      </c>
      <c r="I9" s="4"/>
      <c r="J9" s="7" t="s">
        <v>2634</v>
      </c>
      <c r="K9" s="7">
        <f>COUNTIFS(成果数据录入!$D:$D,"非A类竞赛",成果数据录入!$I:$I,J9)</f>
        <v>0</v>
      </c>
      <c r="L9" s="8">
        <f t="shared" si="0"/>
        <v>0</v>
      </c>
      <c r="M9" s="4"/>
      <c r="N9" s="4"/>
    </row>
    <row r="10" ht="15" spans="1:14">
      <c r="A10" s="7">
        <v>2020</v>
      </c>
      <c r="B10" s="7">
        <f>COUNTIFS(成果数据录入!$D:$D,"非A类竞赛",成果数据录入!$B:$B,A10)</f>
        <v>1</v>
      </c>
      <c r="C10" s="7">
        <f>COUNTIFS(成果数据录入!$D:$D,"非A类竞赛",成果数据录入!$B:$B,A10,成果数据录入!$I:$I,"国家级")</f>
        <v>1</v>
      </c>
      <c r="D10" s="7">
        <f>COUNTIFS(成果数据录入!$D:$D,"非A类竞赛",成果数据录入!$B:$B,A10,成果数据录入!$I:$I,"省级")</f>
        <v>0</v>
      </c>
      <c r="E10" s="7">
        <f>COUNTIFS(成果数据录入!$D:$D,"非A类竞赛",成果数据录入!$B:$B,A10,成果数据录入!$I:$I,"校级")</f>
        <v>0</v>
      </c>
      <c r="F10" s="7">
        <f>COUNTIFS(成果数据录入!$D:$D,"非A类竞赛",成果数据录入!$B:$B,A10,成果数据录入!$K:$K,"顶级成果")</f>
        <v>0</v>
      </c>
      <c r="G10" s="7">
        <f>COUNTIFS(成果数据录入!$D:$D,"非A类竞赛",成果数据录入!$B:$B,A10,成果数据录入!$K:$K,"高等级成果")</f>
        <v>0</v>
      </c>
      <c r="H10" s="7">
        <f>COUNTIFS(成果数据录入!$D:$D,"非A类竞赛",成果数据录入!$B:$B,A10,成果数据录入!$K:$K,"中等级成果")</f>
        <v>0</v>
      </c>
      <c r="I10" s="4"/>
      <c r="J10" s="7" t="s">
        <v>129</v>
      </c>
      <c r="K10" s="7">
        <f>COUNTIFS(成果数据录入!$D:$D,"非A类竞赛",成果数据录入!$I:$I,J10)</f>
        <v>0</v>
      </c>
      <c r="L10" s="8">
        <f t="shared" si="0"/>
        <v>0</v>
      </c>
      <c r="M10" s="4"/>
      <c r="N10" s="4"/>
    </row>
    <row r="11" ht="15" spans="1:14">
      <c r="A11" s="7">
        <v>2021</v>
      </c>
      <c r="B11" s="7">
        <f>COUNTIFS(成果数据录入!$D:$D,"非A类竞赛",成果数据录入!$B:$B,A11)</f>
        <v>8</v>
      </c>
      <c r="C11" s="7">
        <f>COUNTIFS(成果数据录入!$D:$D,"非A类竞赛",成果数据录入!$B:$B,A11,成果数据录入!$I:$I,"国家级")</f>
        <v>6</v>
      </c>
      <c r="D11" s="7">
        <f>COUNTIFS(成果数据录入!$D:$D,"非A类竞赛",成果数据录入!$B:$B,A11,成果数据录入!$I:$I,"省级")</f>
        <v>2</v>
      </c>
      <c r="E11" s="7">
        <f>COUNTIFS(成果数据录入!$D:$D,"非A类竞赛",成果数据录入!$B:$B,A11,成果数据录入!$I:$I,"校级")</f>
        <v>0</v>
      </c>
      <c r="F11" s="7">
        <f>COUNTIFS(成果数据录入!$D:$D,"非A类竞赛",成果数据录入!$B:$B,A11,成果数据录入!$K:$K,"顶级成果")</f>
        <v>0</v>
      </c>
      <c r="G11" s="7">
        <f>COUNTIFS(成果数据录入!$D:$D,"非A类竞赛",成果数据录入!$B:$B,A11,成果数据录入!$K:$K,"高等级成果")</f>
        <v>0</v>
      </c>
      <c r="H11" s="7">
        <f>COUNTIFS(成果数据录入!$D:$D,"非A类竞赛",成果数据录入!$B:$B,A11,成果数据录入!$K:$K,"中等级成果")</f>
        <v>2</v>
      </c>
      <c r="I11" s="4"/>
      <c r="J11" s="7" t="s">
        <v>2637</v>
      </c>
      <c r="K11" s="7">
        <f>COUNTIFS(成果数据录入!$D:$D,"非A类竞赛",成果数据录入!$I:$I,J11)</f>
        <v>0</v>
      </c>
      <c r="L11" s="8">
        <f t="shared" si="0"/>
        <v>0</v>
      </c>
      <c r="M11" s="4"/>
      <c r="N11" s="4"/>
    </row>
    <row r="12" ht="15" spans="1:14">
      <c r="A12" s="7">
        <v>2022</v>
      </c>
      <c r="B12" s="7">
        <f>COUNTIFS(成果数据录入!$D:$D,"非A类竞赛",成果数据录入!$B:$B,A12)</f>
        <v>7</v>
      </c>
      <c r="C12" s="7">
        <f>COUNTIFS(成果数据录入!$D:$D,"非A类竞赛",成果数据录入!$B:$B,A12,成果数据录入!$I:$I,"国家级")</f>
        <v>4</v>
      </c>
      <c r="D12" s="7">
        <f>COUNTIFS(成果数据录入!$D:$D,"非A类竞赛",成果数据录入!$B:$B,A12,成果数据录入!$I:$I,"省级")</f>
        <v>3</v>
      </c>
      <c r="E12" s="7">
        <f>COUNTIFS(成果数据录入!$D:$D,"非A类竞赛",成果数据录入!$B:$B,A12,成果数据录入!$I:$I,"校级")</f>
        <v>0</v>
      </c>
      <c r="F12" s="7">
        <f>COUNTIFS(成果数据录入!$D:$D,"非A类竞赛",成果数据录入!$B:$B,A12,成果数据录入!$K:$K,"顶级成果")</f>
        <v>0</v>
      </c>
      <c r="G12" s="7">
        <f>COUNTIFS(成果数据录入!$D:$D,"非A类竞赛",成果数据录入!$B:$B,A12,成果数据录入!$K:$K,"高等级成果")</f>
        <v>4</v>
      </c>
      <c r="H12" s="7">
        <f>COUNTIFS(成果数据录入!$D:$D,"非A类竞赛",成果数据录入!$B:$B,A12,成果数据录入!$K:$K,"中等级成果")</f>
        <v>2</v>
      </c>
      <c r="I12" s="4"/>
      <c r="J12" s="7" t="s">
        <v>216</v>
      </c>
      <c r="K12" s="7">
        <f>COUNTIFS(成果数据录入!$D:$D,"非A类竞赛",成果数据录入!$I:$I,J12)</f>
        <v>0</v>
      </c>
      <c r="L12" s="8">
        <f t="shared" si="0"/>
        <v>0</v>
      </c>
      <c r="M12" s="4"/>
      <c r="N12" s="4"/>
    </row>
    <row r="13" ht="15" spans="1:14">
      <c r="A13" s="7">
        <v>2023</v>
      </c>
      <c r="B13" s="7">
        <v>14</v>
      </c>
      <c r="C13" s="7">
        <v>14</v>
      </c>
      <c r="D13" s="7">
        <f>COUNTIFS(成果数据录入!$D:$D,"非A类竞赛",成果数据录入!$B:$B,A13,成果数据录入!$I:$I,"省级")</f>
        <v>0</v>
      </c>
      <c r="E13" s="7">
        <f>COUNTIFS(成果数据录入!$D:$D,"非A类竞赛",成果数据录入!$B:$B,A13,成果数据录入!$I:$I,"校级")</f>
        <v>0</v>
      </c>
      <c r="F13" s="7">
        <f>COUNTIFS(成果数据录入!$D:$D,"非A类竞赛",成果数据录入!$B:$B,A13,成果数据录入!$K:$K,"顶级成果")</f>
        <v>0</v>
      </c>
      <c r="G13" s="7">
        <v>6</v>
      </c>
      <c r="H13" s="7">
        <v>3</v>
      </c>
      <c r="I13" s="4"/>
      <c r="J13" s="7"/>
      <c r="K13" s="7"/>
      <c r="L13" s="7"/>
      <c r="M13" s="4"/>
      <c r="N13" s="4"/>
    </row>
    <row r="14" ht="15" spans="1:14">
      <c r="A14" s="7">
        <v>2024</v>
      </c>
      <c r="B14" s="7">
        <f>COUNTIFS(成果数据录入!$D:$D,"非A类竞赛",成果数据录入!$B:$B,A14)</f>
        <v>21</v>
      </c>
      <c r="C14" s="7">
        <f>COUNTIFS(成果数据录入!$D:$D,"非A类竞赛",成果数据录入!$B:$B,A14,成果数据录入!$I:$I,"国家级")</f>
        <v>13</v>
      </c>
      <c r="D14" s="7">
        <f>COUNTIFS(成果数据录入!$D:$D,"非A类竞赛",成果数据录入!$B:$B,A14,成果数据录入!$I:$I,"省级")</f>
        <v>8</v>
      </c>
      <c r="E14" s="7">
        <f>COUNTIFS(成果数据录入!$D:$D,"非A类竞赛",成果数据录入!$B:$B,A14,成果数据录入!$I:$I,"校级")</f>
        <v>0</v>
      </c>
      <c r="F14" s="7">
        <f>COUNTIFS(成果数据录入!$D:$D,"非A类竞赛",成果数据录入!$B:$B,A14,成果数据录入!$K:$K,"顶级成果")</f>
        <v>0</v>
      </c>
      <c r="G14" s="7">
        <f>COUNTIFS(成果数据录入!$D:$D,"非A类竞赛",成果数据录入!$B:$B,A14,成果数据录入!$K:$K,"高等级成果")</f>
        <v>6</v>
      </c>
      <c r="H14" s="7">
        <f>COUNTIFS(成果数据录入!$D:$D,"非A类竞赛",成果数据录入!$B:$B,A14,成果数据录入!$K:$K,"中等级成果")</f>
        <v>11</v>
      </c>
      <c r="I14" s="4"/>
      <c r="J14" s="7"/>
      <c r="K14" s="7"/>
      <c r="L14" s="7"/>
      <c r="M14" s="4"/>
      <c r="N14" s="4"/>
    </row>
    <row r="15" ht="15.75" spans="1:14">
      <c r="A15" s="7">
        <v>2025</v>
      </c>
      <c r="B15" s="7">
        <f>COUNTIFS(成果数据录入!$D:$D,"非A类竞赛",成果数据录入!$B:$B,A15)</f>
        <v>32</v>
      </c>
      <c r="C15" s="7">
        <f>COUNTIFS(成果数据录入!$D:$D,"非A类竞赛",成果数据录入!$B:$B,A15,成果数据录入!$I:$I,"国家级")</f>
        <v>19</v>
      </c>
      <c r="D15" s="7">
        <f>COUNTIFS(成果数据录入!$D:$D,"非A类竞赛",成果数据录入!$B:$B,A15,成果数据录入!$I:$I,"省级")</f>
        <v>13</v>
      </c>
      <c r="E15" s="7">
        <f>COUNTIFS(成果数据录入!$D:$D,"非A类竞赛",成果数据录入!$B:$B,A15,成果数据录入!$I:$I,"校级")</f>
        <v>0</v>
      </c>
      <c r="F15" s="7">
        <f>COUNTIFS(成果数据录入!$D:$D,"非A类竞赛",成果数据录入!$B:$B,A15,成果数据录入!$K:$K,"顶级成果")</f>
        <v>0</v>
      </c>
      <c r="G15" s="7">
        <f>COUNTIFS(成果数据录入!$D:$D,"非A类竞赛",成果数据录入!$B:$B,A15,成果数据录入!$K:$K,"高等级成果")</f>
        <v>11</v>
      </c>
      <c r="H15" s="7">
        <f>COUNTIFS(成果数据录入!$D:$D,"非A类竞赛",成果数据录入!$B:$B,A15,成果数据录入!$K:$K,"中等级成果")</f>
        <v>12</v>
      </c>
      <c r="I15" s="4"/>
      <c r="J15" s="6" t="s">
        <v>42</v>
      </c>
      <c r="K15" s="6" t="s">
        <v>2649</v>
      </c>
      <c r="L15" s="6" t="s">
        <v>2668</v>
      </c>
      <c r="M15" s="4"/>
      <c r="N15" s="4"/>
    </row>
    <row r="16" ht="15" spans="1:14">
      <c r="A16" s="7">
        <v>2026</v>
      </c>
      <c r="B16" s="7">
        <f>COUNTIFS(成果数据录入!$D:$D,"非A类竞赛",成果数据录入!$B:$B,A16)</f>
        <v>44</v>
      </c>
      <c r="C16" s="7">
        <f>COUNTIFS(成果数据录入!$D:$D,"非A类竞赛",成果数据录入!$B:$B,A16,成果数据录入!$I:$I,"国家级")</f>
        <v>32</v>
      </c>
      <c r="D16" s="7">
        <f>COUNTIFS(成果数据录入!$D:$D,"非A类竞赛",成果数据录入!$B:$B,A16,成果数据录入!$I:$I,"省级")</f>
        <v>12</v>
      </c>
      <c r="E16" s="7">
        <f>COUNTIFS(成果数据录入!$D:$D,"非A类竞赛",成果数据录入!$B:$B,A16,成果数据录入!$I:$I,"校级")</f>
        <v>0</v>
      </c>
      <c r="F16" s="7">
        <f>COUNTIFS(成果数据录入!$D:$D,"非A类竞赛",成果数据录入!$B:$B,A16,成果数据录入!$K:$K,"顶级成果")</f>
        <v>0</v>
      </c>
      <c r="G16" s="7">
        <f>COUNTIFS(成果数据录入!$D:$D,"非A类竞赛",成果数据录入!$B:$B,A16,成果数据录入!$K:$K,"高等级成果")</f>
        <v>12</v>
      </c>
      <c r="H16" s="7">
        <f>COUNTIFS(成果数据录入!$D:$D,"非A类竞赛",成果数据录入!$B:$B,A16,成果数据录入!$K:$K,"中等级成果")</f>
        <v>22</v>
      </c>
      <c r="I16" s="4"/>
      <c r="J16" s="7" t="s">
        <v>635</v>
      </c>
      <c r="K16" s="7">
        <f>COUNTIFS(成果数据录入!$D:$D,"非A类竞赛",成果数据录入!$J:$J,J16)</f>
        <v>0</v>
      </c>
      <c r="L16" s="8">
        <f t="shared" ref="L16:L28" si="1">IF($A$4=0,0,K16/$A$4)</f>
        <v>0</v>
      </c>
      <c r="M16" s="4"/>
      <c r="N16" s="4"/>
    </row>
    <row r="17" ht="15" spans="1:14">
      <c r="A17" s="7">
        <v>2027</v>
      </c>
      <c r="B17" s="7">
        <f>COUNTIFS(成果数据录入!$D:$D,"非A类竞赛",成果数据录入!$B:$B,A17)</f>
        <v>0</v>
      </c>
      <c r="C17" s="7">
        <f>COUNTIFS(成果数据录入!$D:$D,"非A类竞赛",成果数据录入!$B:$B,A17,成果数据录入!$I:$I,"国家级")</f>
        <v>0</v>
      </c>
      <c r="D17" s="7">
        <f>COUNTIFS(成果数据录入!$D:$D,"非A类竞赛",成果数据录入!$B:$B,A17,成果数据录入!$I:$I,"省级")</f>
        <v>0</v>
      </c>
      <c r="E17" s="7">
        <f>COUNTIFS(成果数据录入!$D:$D,"非A类竞赛",成果数据录入!$B:$B,A17,成果数据录入!$I:$I,"校级")</f>
        <v>0</v>
      </c>
      <c r="F17" s="7">
        <f>COUNTIFS(成果数据录入!$D:$D,"非A类竞赛",成果数据录入!$B:$B,A17,成果数据录入!$K:$K,"顶级成果")</f>
        <v>0</v>
      </c>
      <c r="G17" s="7">
        <f>COUNTIFS(成果数据录入!$D:$D,"非A类竞赛",成果数据录入!$B:$B,A17,成果数据录入!$K:$K,"高等级成果")</f>
        <v>0</v>
      </c>
      <c r="H17" s="7">
        <f>COUNTIFS(成果数据录入!$D:$D,"非A类竞赛",成果数据录入!$B:$B,A17,成果数据录入!$K:$K,"中等级成果")</f>
        <v>0</v>
      </c>
      <c r="I17" s="4"/>
      <c r="J17" s="7" t="s">
        <v>138</v>
      </c>
      <c r="K17" s="7">
        <f>COUNTIFS(成果数据录入!$D:$D,"非A类竞赛",成果数据录入!$J:$J,J17)</f>
        <v>0</v>
      </c>
      <c r="L17" s="8">
        <f t="shared" si="1"/>
        <v>0</v>
      </c>
      <c r="M17" s="4"/>
      <c r="N17" s="4"/>
    </row>
    <row r="18" ht="15" spans="1:14">
      <c r="A18" s="7">
        <v>2028</v>
      </c>
      <c r="B18" s="7">
        <f>COUNTIFS(成果数据录入!$D:$D,"非A类竞赛",成果数据录入!$B:$B,A18)</f>
        <v>0</v>
      </c>
      <c r="C18" s="7">
        <f>COUNTIFS(成果数据录入!$D:$D,"非A类竞赛",成果数据录入!$B:$B,A18,成果数据录入!$I:$I,"国家级")</f>
        <v>0</v>
      </c>
      <c r="D18" s="7">
        <f>COUNTIFS(成果数据录入!$D:$D,"非A类竞赛",成果数据录入!$B:$B,A18,成果数据录入!$I:$I,"省级")</f>
        <v>0</v>
      </c>
      <c r="E18" s="7">
        <f>COUNTIFS(成果数据录入!$D:$D,"非A类竞赛",成果数据录入!$B:$B,A18,成果数据录入!$I:$I,"校级")</f>
        <v>0</v>
      </c>
      <c r="F18" s="7">
        <f>COUNTIFS(成果数据录入!$D:$D,"非A类竞赛",成果数据录入!$B:$B,A18,成果数据录入!$K:$K,"顶级成果")</f>
        <v>0</v>
      </c>
      <c r="G18" s="7">
        <f>COUNTIFS(成果数据录入!$D:$D,"非A类竞赛",成果数据录入!$B:$B,A18,成果数据录入!$K:$K,"高等级成果")</f>
        <v>0</v>
      </c>
      <c r="H18" s="7">
        <f>COUNTIFS(成果数据录入!$D:$D,"非A类竞赛",成果数据录入!$B:$B,A18,成果数据录入!$K:$K,"中等级成果")</f>
        <v>0</v>
      </c>
      <c r="I18" s="4"/>
      <c r="J18" s="7" t="s">
        <v>149</v>
      </c>
      <c r="K18" s="7">
        <f>COUNTIFS(成果数据录入!$D:$D,"非A类竞赛",成果数据录入!$J:$J,J18)</f>
        <v>0</v>
      </c>
      <c r="L18" s="8">
        <f t="shared" si="1"/>
        <v>0</v>
      </c>
      <c r="M18" s="4"/>
      <c r="N18" s="4"/>
    </row>
    <row r="19" ht="15" spans="1:14">
      <c r="A19" s="7">
        <v>2029</v>
      </c>
      <c r="B19" s="7">
        <f>COUNTIFS(成果数据录入!$D:$D,"非A类竞赛",成果数据录入!$B:$B,A19)</f>
        <v>0</v>
      </c>
      <c r="C19" s="7">
        <f>COUNTIFS(成果数据录入!$D:$D,"非A类竞赛",成果数据录入!$B:$B,A19,成果数据录入!$I:$I,"国家级")</f>
        <v>0</v>
      </c>
      <c r="D19" s="7">
        <f>COUNTIFS(成果数据录入!$D:$D,"非A类竞赛",成果数据录入!$B:$B,A19,成果数据录入!$I:$I,"省级")</f>
        <v>0</v>
      </c>
      <c r="E19" s="7">
        <f>COUNTIFS(成果数据录入!$D:$D,"非A类竞赛",成果数据录入!$B:$B,A19,成果数据录入!$I:$I,"校级")</f>
        <v>0</v>
      </c>
      <c r="F19" s="7">
        <f>COUNTIFS(成果数据录入!$D:$D,"非A类竞赛",成果数据录入!$B:$B,A19,成果数据录入!$K:$K,"顶级成果")</f>
        <v>0</v>
      </c>
      <c r="G19" s="7">
        <f>COUNTIFS(成果数据录入!$D:$D,"非A类竞赛",成果数据录入!$B:$B,A19,成果数据录入!$K:$K,"高等级成果")</f>
        <v>0</v>
      </c>
      <c r="H19" s="7">
        <f>COUNTIFS(成果数据录入!$D:$D,"非A类竞赛",成果数据录入!$B:$B,A19,成果数据录入!$K:$K,"中等级成果")</f>
        <v>0</v>
      </c>
      <c r="I19" s="4"/>
      <c r="J19" s="7" t="s">
        <v>473</v>
      </c>
      <c r="K19" s="7">
        <f>COUNTIFS(成果数据录入!$D:$D,"非A类竞赛",成果数据录入!$J:$J,J19)</f>
        <v>0</v>
      </c>
      <c r="L19" s="8">
        <f t="shared" si="1"/>
        <v>0</v>
      </c>
      <c r="M19" s="4"/>
      <c r="N19" s="4"/>
    </row>
    <row r="20" ht="15" spans="1:14">
      <c r="A20" s="7">
        <v>2030</v>
      </c>
      <c r="B20" s="7">
        <f>COUNTIFS(成果数据录入!$D:$D,"非A类竞赛",成果数据录入!$B:$B,A20)</f>
        <v>0</v>
      </c>
      <c r="C20" s="7">
        <f>COUNTIFS(成果数据录入!$D:$D,"非A类竞赛",成果数据录入!$B:$B,A20,成果数据录入!$I:$I,"国家级")</f>
        <v>0</v>
      </c>
      <c r="D20" s="7">
        <f>COUNTIFS(成果数据录入!$D:$D,"非A类竞赛",成果数据录入!$B:$B,A20,成果数据录入!$I:$I,"省级")</f>
        <v>0</v>
      </c>
      <c r="E20" s="7">
        <f>COUNTIFS(成果数据录入!$D:$D,"非A类竞赛",成果数据录入!$B:$B,A20,成果数据录入!$I:$I,"校级")</f>
        <v>0</v>
      </c>
      <c r="F20" s="7">
        <f>COUNTIFS(成果数据录入!$D:$D,"非A类竞赛",成果数据录入!$B:$B,A20,成果数据录入!$K:$K,"顶级成果")</f>
        <v>0</v>
      </c>
      <c r="G20" s="7">
        <f>COUNTIFS(成果数据录入!$D:$D,"非A类竞赛",成果数据录入!$B:$B,A20,成果数据录入!$K:$K,"高等级成果")</f>
        <v>0</v>
      </c>
      <c r="H20" s="7">
        <f>COUNTIFS(成果数据录入!$D:$D,"非A类竞赛",成果数据录入!$B:$B,A20,成果数据录入!$K:$K,"中等级成果")</f>
        <v>0</v>
      </c>
      <c r="I20" s="4"/>
      <c r="J20" s="7" t="s">
        <v>651</v>
      </c>
      <c r="K20" s="7">
        <f>COUNTIFS(成果数据录入!$D:$D,"非A类竞赛",成果数据录入!$J:$J,J20)</f>
        <v>39</v>
      </c>
      <c r="L20" s="8">
        <f t="shared" si="1"/>
        <v>0.423913043478261</v>
      </c>
      <c r="M20" s="4"/>
      <c r="N20" s="4"/>
    </row>
    <row r="21" ht="15" spans="1:14">
      <c r="A21" s="7">
        <v>2031</v>
      </c>
      <c r="B21" s="7">
        <f>COUNTIFS(成果数据录入!$D:$D,"非A类竞赛",成果数据录入!$B:$B,A21)</f>
        <v>0</v>
      </c>
      <c r="C21" s="7">
        <f>COUNTIFS(成果数据录入!$D:$D,"非A类竞赛",成果数据录入!$B:$B,A21,成果数据录入!$I:$I,"国家级")</f>
        <v>0</v>
      </c>
      <c r="D21" s="7">
        <f>COUNTIFS(成果数据录入!$D:$D,"非A类竞赛",成果数据录入!$B:$B,A21,成果数据录入!$I:$I,"省级")</f>
        <v>0</v>
      </c>
      <c r="E21" s="7">
        <f>COUNTIFS(成果数据录入!$D:$D,"非A类竞赛",成果数据录入!$B:$B,A21,成果数据录入!$I:$I,"校级")</f>
        <v>0</v>
      </c>
      <c r="F21" s="7">
        <f>COUNTIFS(成果数据录入!$D:$D,"非A类竞赛",成果数据录入!$B:$B,A21,成果数据录入!$K:$K,"顶级成果")</f>
        <v>0</v>
      </c>
      <c r="G21" s="7">
        <f>COUNTIFS(成果数据录入!$D:$D,"非A类竞赛",成果数据录入!$B:$B,A21,成果数据录入!$K:$K,"高等级成果")</f>
        <v>0</v>
      </c>
      <c r="H21" s="7">
        <f>COUNTIFS(成果数据录入!$D:$D,"非A类竞赛",成果数据录入!$B:$B,A21,成果数据录入!$K:$K,"中等级成果")</f>
        <v>0</v>
      </c>
      <c r="I21" s="4"/>
      <c r="J21" s="7" t="s">
        <v>90</v>
      </c>
      <c r="K21" s="7">
        <f>COUNTIFS(成果数据录入!$D:$D,"非A类竞赛",成果数据录入!$J:$J,J21)</f>
        <v>52</v>
      </c>
      <c r="L21" s="8">
        <f t="shared" si="1"/>
        <v>0.565217391304348</v>
      </c>
      <c r="M21" s="4"/>
      <c r="N21" s="4"/>
    </row>
    <row r="22" ht="15" spans="1:14">
      <c r="A22" s="7">
        <v>2032</v>
      </c>
      <c r="B22" s="7">
        <f>COUNTIFS(成果数据录入!$D:$D,"非A类竞赛",成果数据录入!$B:$B,A22)</f>
        <v>0</v>
      </c>
      <c r="C22" s="7">
        <f>COUNTIFS(成果数据录入!$D:$D,"非A类竞赛",成果数据录入!$B:$B,A22,成果数据录入!$I:$I,"国家级")</f>
        <v>0</v>
      </c>
      <c r="D22" s="7">
        <f>COUNTIFS(成果数据录入!$D:$D,"非A类竞赛",成果数据录入!$B:$B,A22,成果数据录入!$I:$I,"省级")</f>
        <v>0</v>
      </c>
      <c r="E22" s="7">
        <f>COUNTIFS(成果数据录入!$D:$D,"非A类竞赛",成果数据录入!$B:$B,A22,成果数据录入!$I:$I,"校级")</f>
        <v>0</v>
      </c>
      <c r="F22" s="7">
        <f>COUNTIFS(成果数据录入!$D:$D,"非A类竞赛",成果数据录入!$B:$B,A22,成果数据录入!$K:$K,"顶级成果")</f>
        <v>0</v>
      </c>
      <c r="G22" s="7">
        <f>COUNTIFS(成果数据录入!$D:$D,"非A类竞赛",成果数据录入!$B:$B,A22,成果数据录入!$K:$K,"高等级成果")</f>
        <v>0</v>
      </c>
      <c r="H22" s="7">
        <f>COUNTIFS(成果数据录入!$D:$D,"非A类竞赛",成果数据录入!$B:$B,A22,成果数据录入!$K:$K,"中等级成果")</f>
        <v>0</v>
      </c>
      <c r="I22" s="4"/>
      <c r="J22" s="7" t="s">
        <v>69</v>
      </c>
      <c r="K22" s="7">
        <f>COUNTIFS(成果数据录入!$D:$D,"非A类竞赛",成果数据录入!$J:$J,J22)</f>
        <v>36</v>
      </c>
      <c r="L22" s="8">
        <f t="shared" si="1"/>
        <v>0.391304347826087</v>
      </c>
      <c r="M22" s="4"/>
      <c r="N22" s="4"/>
    </row>
    <row r="23" ht="15" spans="1:14">
      <c r="A23" s="7">
        <v>2033</v>
      </c>
      <c r="B23" s="7">
        <f>COUNTIFS(成果数据录入!$D:$D,"非A类竞赛",成果数据录入!$B:$B,A23)</f>
        <v>0</v>
      </c>
      <c r="C23" s="7">
        <f>COUNTIFS(成果数据录入!$D:$D,"非A类竞赛",成果数据录入!$B:$B,A23,成果数据录入!$I:$I,"国家级")</f>
        <v>0</v>
      </c>
      <c r="D23" s="7">
        <f>COUNTIFS(成果数据录入!$D:$D,"非A类竞赛",成果数据录入!$B:$B,A23,成果数据录入!$I:$I,"省级")</f>
        <v>0</v>
      </c>
      <c r="E23" s="7">
        <f>COUNTIFS(成果数据录入!$D:$D,"非A类竞赛",成果数据录入!$B:$B,A23,成果数据录入!$I:$I,"校级")</f>
        <v>0</v>
      </c>
      <c r="F23" s="7">
        <f>COUNTIFS(成果数据录入!$D:$D,"非A类竞赛",成果数据录入!$B:$B,A23,成果数据录入!$K:$K,"顶级成果")</f>
        <v>0</v>
      </c>
      <c r="G23" s="7">
        <f>COUNTIFS(成果数据录入!$D:$D,"非A类竞赛",成果数据录入!$B:$B,A23,成果数据录入!$K:$K,"高等级成果")</f>
        <v>0</v>
      </c>
      <c r="H23" s="7">
        <f>COUNTIFS(成果数据录入!$D:$D,"非A类竞赛",成果数据录入!$B:$B,A23,成果数据录入!$K:$K,"中等级成果")</f>
        <v>0</v>
      </c>
      <c r="I23" s="4"/>
      <c r="J23" s="7" t="s">
        <v>2642</v>
      </c>
      <c r="K23" s="7">
        <f>COUNTIFS(成果数据录入!$D:$D,"非A类竞赛",成果数据录入!$J:$J,J23)</f>
        <v>0</v>
      </c>
      <c r="L23" s="8">
        <f t="shared" si="1"/>
        <v>0</v>
      </c>
      <c r="M23" s="4"/>
      <c r="N23" s="4"/>
    </row>
    <row r="24" ht="15" spans="1:14">
      <c r="A24" s="7">
        <v>2034</v>
      </c>
      <c r="B24" s="7">
        <f>COUNTIFS(成果数据录入!$D:$D,"非A类竞赛",成果数据录入!$B:$B,A24)</f>
        <v>0</v>
      </c>
      <c r="C24" s="7">
        <f>COUNTIFS(成果数据录入!$D:$D,"非A类竞赛",成果数据录入!$B:$B,A24,成果数据录入!$I:$I,"国家级")</f>
        <v>0</v>
      </c>
      <c r="D24" s="7">
        <f>COUNTIFS(成果数据录入!$D:$D,"非A类竞赛",成果数据录入!$B:$B,A24,成果数据录入!$I:$I,"省级")</f>
        <v>0</v>
      </c>
      <c r="E24" s="7">
        <f>COUNTIFS(成果数据录入!$D:$D,"非A类竞赛",成果数据录入!$B:$B,A24,成果数据录入!$I:$I,"校级")</f>
        <v>0</v>
      </c>
      <c r="F24" s="7">
        <f>COUNTIFS(成果数据录入!$D:$D,"非A类竞赛",成果数据录入!$B:$B,A24,成果数据录入!$K:$K,"顶级成果")</f>
        <v>0</v>
      </c>
      <c r="G24" s="7">
        <f>COUNTIFS(成果数据录入!$D:$D,"非A类竞赛",成果数据录入!$B:$B,A24,成果数据录入!$K:$K,"高等级成果")</f>
        <v>0</v>
      </c>
      <c r="H24" s="7">
        <f>COUNTIFS(成果数据录入!$D:$D,"非A类竞赛",成果数据录入!$B:$B,A24,成果数据录入!$K:$K,"中等级成果")</f>
        <v>0</v>
      </c>
      <c r="I24" s="4"/>
      <c r="J24" s="7" t="s">
        <v>2644</v>
      </c>
      <c r="K24" s="7">
        <f>COUNTIFS(成果数据录入!$D:$D,"非A类竞赛",成果数据录入!$J:$J,J24)</f>
        <v>0</v>
      </c>
      <c r="L24" s="8">
        <f t="shared" si="1"/>
        <v>0</v>
      </c>
      <c r="M24" s="4"/>
      <c r="N24" s="4"/>
    </row>
    <row r="25" ht="15" spans="1:14">
      <c r="A25" s="7">
        <v>2035</v>
      </c>
      <c r="B25" s="7">
        <f>COUNTIFS(成果数据录入!$D:$D,"非A类竞赛",成果数据录入!$B:$B,A25)</f>
        <v>0</v>
      </c>
      <c r="C25" s="7">
        <f>COUNTIFS(成果数据录入!$D:$D,"非A类竞赛",成果数据录入!$B:$B,A25,成果数据录入!$I:$I,"国家级")</f>
        <v>0</v>
      </c>
      <c r="D25" s="7">
        <f>COUNTIFS(成果数据录入!$D:$D,"非A类竞赛",成果数据录入!$B:$B,A25,成果数据录入!$I:$I,"省级")</f>
        <v>0</v>
      </c>
      <c r="E25" s="7">
        <f>COUNTIFS(成果数据录入!$D:$D,"非A类竞赛",成果数据录入!$B:$B,A25,成果数据录入!$I:$I,"校级")</f>
        <v>0</v>
      </c>
      <c r="F25" s="7">
        <f>COUNTIFS(成果数据录入!$D:$D,"非A类竞赛",成果数据录入!$B:$B,A25,成果数据录入!$K:$K,"顶级成果")</f>
        <v>0</v>
      </c>
      <c r="G25" s="7">
        <f>COUNTIFS(成果数据录入!$D:$D,"非A类竞赛",成果数据录入!$B:$B,A25,成果数据录入!$K:$K,"高等级成果")</f>
        <v>0</v>
      </c>
      <c r="H25" s="7">
        <f>COUNTIFS(成果数据录入!$D:$D,"非A类竞赛",成果数据录入!$B:$B,A25,成果数据录入!$K:$K,"中等级成果")</f>
        <v>0</v>
      </c>
      <c r="I25" s="4"/>
      <c r="J25" s="7"/>
      <c r="K25" s="7"/>
      <c r="L25" s="7">
        <f t="shared" si="1"/>
        <v>0</v>
      </c>
      <c r="M25" s="4"/>
      <c r="N25" s="4"/>
    </row>
    <row r="26" ht="15" spans="1:14">
      <c r="A26" s="4"/>
      <c r="B26" s="4"/>
      <c r="C26" s="4"/>
      <c r="D26" s="4"/>
      <c r="E26" s="4"/>
      <c r="F26" s="4"/>
      <c r="G26" s="4"/>
      <c r="H26" s="4"/>
      <c r="I26" s="4"/>
      <c r="J26" s="7"/>
      <c r="K26" s="7"/>
      <c r="L26" s="7">
        <f t="shared" si="1"/>
        <v>0</v>
      </c>
      <c r="M26" s="4"/>
      <c r="N26" s="4"/>
    </row>
    <row r="27" ht="15" spans="1:14">
      <c r="A27" s="4"/>
      <c r="B27" s="4"/>
      <c r="C27" s="4"/>
      <c r="D27" s="4"/>
      <c r="E27" s="4"/>
      <c r="F27" s="4"/>
      <c r="G27" s="4"/>
      <c r="H27" s="4"/>
      <c r="I27" s="4"/>
      <c r="J27" s="7"/>
      <c r="K27" s="7"/>
      <c r="L27" s="7">
        <f t="shared" si="1"/>
        <v>0</v>
      </c>
      <c r="M27" s="4"/>
      <c r="N27" s="4"/>
    </row>
    <row r="28" ht="15" spans="1:14">
      <c r="A28" s="4"/>
      <c r="B28" s="4"/>
      <c r="C28" s="4"/>
      <c r="D28" s="4"/>
      <c r="E28" s="4"/>
      <c r="F28" s="4"/>
      <c r="G28" s="4"/>
      <c r="H28" s="4"/>
      <c r="I28" s="4"/>
      <c r="J28" s="7"/>
      <c r="K28" s="7"/>
      <c r="L28" s="7">
        <f t="shared" si="1"/>
        <v>0</v>
      </c>
      <c r="M28" s="4"/>
      <c r="N28" s="4"/>
    </row>
    <row r="29" ht="15" spans="1:14">
      <c r="A29" s="4"/>
      <c r="B29" s="4"/>
      <c r="C29" s="4"/>
      <c r="D29" s="4"/>
      <c r="E29" s="4"/>
      <c r="F29" s="4"/>
      <c r="G29" s="4"/>
      <c r="H29" s="4"/>
      <c r="I29" s="4"/>
      <c r="J29" s="7"/>
      <c r="K29" s="7"/>
      <c r="L29" s="7"/>
      <c r="M29" s="4"/>
      <c r="N29" s="4"/>
    </row>
    <row r="30" ht="15" spans="1:14">
      <c r="A30" s="4"/>
      <c r="B30" s="4"/>
      <c r="C30" s="4"/>
      <c r="D30" s="4"/>
      <c r="E30" s="4"/>
      <c r="F30" s="4"/>
      <c r="G30" s="4"/>
      <c r="H30" s="4"/>
      <c r="I30" s="4"/>
      <c r="J30" s="7"/>
      <c r="K30" s="7"/>
      <c r="L30" s="7"/>
      <c r="M30" s="4"/>
      <c r="N30" s="4"/>
    </row>
    <row r="31" ht="15.75" spans="1:14">
      <c r="A31" s="4"/>
      <c r="B31" s="4"/>
      <c r="C31" s="4"/>
      <c r="D31" s="4"/>
      <c r="E31" s="4"/>
      <c r="F31" s="4"/>
      <c r="G31" s="4"/>
      <c r="H31" s="4"/>
      <c r="I31" s="4"/>
      <c r="J31" s="6" t="s">
        <v>52</v>
      </c>
      <c r="K31" s="6" t="s">
        <v>2649</v>
      </c>
      <c r="L31" s="6" t="s">
        <v>2668</v>
      </c>
      <c r="M31" s="4"/>
      <c r="N31" s="4"/>
    </row>
    <row r="32" ht="15" spans="1:14">
      <c r="A32" s="4"/>
      <c r="B32" s="4"/>
      <c r="C32" s="4"/>
      <c r="D32" s="4"/>
      <c r="E32" s="4"/>
      <c r="F32" s="4"/>
      <c r="G32" s="4"/>
      <c r="H32" s="4"/>
      <c r="I32" s="4"/>
      <c r="J32" s="7" t="s">
        <v>2669</v>
      </c>
      <c r="K32" s="7">
        <f>COUNTIFS(成果数据录入!$D:$D,"非A类竞赛",成果数据录入!$T:$T,J32)</f>
        <v>0</v>
      </c>
      <c r="L32" s="8">
        <f t="shared" ref="L32:L39" si="2">IF($A$4=0,0,K32/$A$4)</f>
        <v>0</v>
      </c>
      <c r="M32" s="4"/>
      <c r="N32" s="4"/>
    </row>
    <row r="33" ht="15" spans="1:14">
      <c r="A33" s="4"/>
      <c r="B33" s="4"/>
      <c r="C33" s="4"/>
      <c r="D33" s="4"/>
      <c r="E33" s="4"/>
      <c r="F33" s="4"/>
      <c r="G33" s="4"/>
      <c r="H33" s="4"/>
      <c r="I33" s="4"/>
      <c r="J33" s="7" t="s">
        <v>79</v>
      </c>
      <c r="K33" s="7">
        <f>COUNTIFS(成果数据录入!$D:$D,"非A类竞赛",成果数据录入!$T:$T,J33)</f>
        <v>0</v>
      </c>
      <c r="L33" s="8">
        <f t="shared" si="2"/>
        <v>0</v>
      </c>
      <c r="M33" s="4"/>
      <c r="N33" s="4"/>
    </row>
    <row r="34" ht="15" spans="1:14">
      <c r="A34" s="4"/>
      <c r="B34" s="4"/>
      <c r="C34" s="4"/>
      <c r="D34" s="4"/>
      <c r="E34" s="4"/>
      <c r="F34" s="4"/>
      <c r="G34" s="4"/>
      <c r="H34" s="4"/>
      <c r="I34" s="4"/>
      <c r="J34" s="7" t="s">
        <v>2670</v>
      </c>
      <c r="K34" s="7">
        <f>COUNTIFS(成果数据录入!$D:$D,"非A类竞赛",成果数据录入!$T:$T,J34)</f>
        <v>0</v>
      </c>
      <c r="L34" s="8">
        <f t="shared" si="2"/>
        <v>0</v>
      </c>
      <c r="M34" s="4"/>
      <c r="N34" s="4"/>
    </row>
    <row r="35" ht="15" spans="1:14">
      <c r="A35" s="4"/>
      <c r="B35" s="4"/>
      <c r="C35" s="4"/>
      <c r="D35" s="4"/>
      <c r="E35" s="4"/>
      <c r="F35" s="4"/>
      <c r="G35" s="4"/>
      <c r="H35" s="4"/>
      <c r="I35" s="4"/>
      <c r="J35" s="7" t="s">
        <v>2671</v>
      </c>
      <c r="K35" s="7">
        <f>COUNTIFS(成果数据录入!$D:$D,"非A类竞赛",成果数据录入!$T:$T,J35)</f>
        <v>0</v>
      </c>
      <c r="L35" s="8">
        <f t="shared" si="2"/>
        <v>0</v>
      </c>
      <c r="M35" s="4"/>
      <c r="N35" s="4"/>
    </row>
    <row r="36" ht="15" spans="1:14">
      <c r="A36" s="4"/>
      <c r="B36" s="4"/>
      <c r="C36" s="4"/>
      <c r="D36" s="4"/>
      <c r="E36" s="4"/>
      <c r="F36" s="4"/>
      <c r="G36" s="4"/>
      <c r="H36" s="4"/>
      <c r="I36" s="4"/>
      <c r="J36" s="7" t="s">
        <v>2672</v>
      </c>
      <c r="K36" s="7">
        <f>COUNTIFS(成果数据录入!$D:$D,"非A类竞赛",成果数据录入!$T:$T,J36)</f>
        <v>0</v>
      </c>
      <c r="L36" s="8">
        <f t="shared" si="2"/>
        <v>0</v>
      </c>
      <c r="M36" s="4"/>
      <c r="N36" s="4"/>
    </row>
    <row r="37" ht="15" spans="1:14">
      <c r="A37" s="4"/>
      <c r="B37" s="4"/>
      <c r="C37" s="4"/>
      <c r="D37" s="4"/>
      <c r="E37" s="4"/>
      <c r="F37" s="4"/>
      <c r="G37" s="4"/>
      <c r="H37" s="4"/>
      <c r="I37" s="4"/>
      <c r="J37" s="7" t="s">
        <v>2673</v>
      </c>
      <c r="K37" s="7">
        <f>COUNTIFS(成果数据录入!$D:$D,"非A类竞赛",成果数据录入!$T:$T,J37)</f>
        <v>0</v>
      </c>
      <c r="L37" s="8">
        <f t="shared" si="2"/>
        <v>0</v>
      </c>
      <c r="M37" s="4"/>
      <c r="N37" s="4"/>
    </row>
    <row r="38" ht="15" spans="1:14">
      <c r="A38" s="4"/>
      <c r="B38" s="4"/>
      <c r="C38" s="4"/>
      <c r="D38" s="4"/>
      <c r="E38" s="4"/>
      <c r="F38" s="4"/>
      <c r="G38" s="4"/>
      <c r="H38" s="4"/>
      <c r="I38" s="4"/>
      <c r="J38" s="7" t="s">
        <v>2674</v>
      </c>
      <c r="K38" s="7">
        <f>COUNTIFS(成果数据录入!$D:$D,"非A类竞赛",成果数据录入!$T:$T,J38)</f>
        <v>0</v>
      </c>
      <c r="L38" s="8">
        <f t="shared" si="2"/>
        <v>0</v>
      </c>
      <c r="M38" s="4"/>
      <c r="N38" s="4"/>
    </row>
    <row r="39" ht="15" spans="1:14">
      <c r="A39" s="4"/>
      <c r="B39" s="4"/>
      <c r="C39" s="4"/>
      <c r="D39" s="4"/>
      <c r="E39" s="4"/>
      <c r="F39" s="4"/>
      <c r="G39" s="4"/>
      <c r="H39" s="4"/>
      <c r="I39" s="4"/>
      <c r="J39" s="7" t="s">
        <v>216</v>
      </c>
      <c r="K39" s="7">
        <f>COUNTIFS(成果数据录入!$D:$D,"非A类竞赛",成果数据录入!$T:$T,J39)</f>
        <v>0</v>
      </c>
      <c r="L39" s="8">
        <f t="shared" si="2"/>
        <v>0</v>
      </c>
      <c r="M39" s="4"/>
      <c r="N39" s="4"/>
    </row>
    <row r="40" ht="15" spans="1:14">
      <c r="A40" s="4"/>
      <c r="B40" s="4"/>
      <c r="C40" s="4"/>
      <c r="D40" s="4"/>
      <c r="E40" s="4"/>
      <c r="F40" s="4"/>
      <c r="G40" s="4"/>
      <c r="H40" s="4"/>
      <c r="I40" s="4"/>
      <c r="J40" s="7"/>
      <c r="K40" s="7"/>
      <c r="L40" s="7"/>
      <c r="M40" s="4"/>
      <c r="N40" s="4"/>
    </row>
    <row r="41" ht="15" spans="1:14">
      <c r="A41" s="4"/>
      <c r="B41" s="4"/>
      <c r="C41" s="4"/>
      <c r="D41" s="4"/>
      <c r="E41" s="4"/>
      <c r="F41" s="4"/>
      <c r="G41" s="4"/>
      <c r="H41" s="4"/>
      <c r="I41" s="4"/>
      <c r="J41" s="4"/>
      <c r="K41" s="4"/>
      <c r="L41" s="4"/>
      <c r="M41" s="4"/>
      <c r="N41" s="4"/>
    </row>
    <row r="42" ht="15" spans="1:14">
      <c r="A42" s="4"/>
      <c r="B42" s="4"/>
      <c r="C42" s="4"/>
      <c r="D42" s="4"/>
      <c r="E42" s="4"/>
      <c r="F42" s="4"/>
      <c r="G42" s="4"/>
      <c r="H42" s="4"/>
      <c r="I42" s="4"/>
      <c r="J42" s="4"/>
      <c r="K42" s="4"/>
      <c r="L42" s="4"/>
      <c r="M42" s="4"/>
      <c r="N42" s="4"/>
    </row>
    <row r="43" ht="15" spans="1:14">
      <c r="A43" s="4"/>
      <c r="B43" s="4"/>
      <c r="C43" s="4"/>
      <c r="D43" s="4"/>
      <c r="E43" s="4"/>
      <c r="F43" s="4"/>
      <c r="G43" s="4"/>
      <c r="H43" s="4"/>
      <c r="I43" s="4"/>
      <c r="J43" s="4"/>
      <c r="K43" s="4"/>
      <c r="L43" s="4"/>
      <c r="M43" s="4"/>
      <c r="N43" s="4"/>
    </row>
    <row r="44" ht="15" spans="1:14">
      <c r="A44" s="4"/>
      <c r="B44" s="4"/>
      <c r="C44" s="4"/>
      <c r="D44" s="4"/>
      <c r="E44" s="4"/>
      <c r="F44" s="4"/>
      <c r="G44" s="4"/>
      <c r="H44" s="4"/>
      <c r="I44" s="4"/>
      <c r="J44" s="4"/>
      <c r="K44" s="4"/>
      <c r="L44" s="4"/>
      <c r="M44" s="4"/>
      <c r="N44" s="4"/>
    </row>
    <row r="45" ht="15" spans="1:14">
      <c r="A45" s="4"/>
      <c r="B45" s="4"/>
      <c r="C45" s="4"/>
      <c r="D45" s="4"/>
      <c r="E45" s="4"/>
      <c r="F45" s="4"/>
      <c r="G45" s="4"/>
      <c r="H45" s="4"/>
      <c r="I45" s="4"/>
      <c r="J45" s="4"/>
      <c r="K45" s="4"/>
      <c r="L45" s="4"/>
      <c r="M45" s="4"/>
      <c r="N45" s="4"/>
    </row>
    <row r="46" ht="15" spans="1:14">
      <c r="A46" s="4"/>
      <c r="B46" s="4"/>
      <c r="C46" s="4"/>
      <c r="D46" s="4"/>
      <c r="E46" s="4"/>
      <c r="F46" s="4"/>
      <c r="G46" s="4"/>
      <c r="H46" s="4"/>
      <c r="I46" s="4"/>
      <c r="J46" s="4"/>
      <c r="K46" s="4"/>
      <c r="L46" s="4"/>
      <c r="M46" s="4"/>
      <c r="N46" s="4"/>
    </row>
    <row r="47" ht="15" spans="1:14">
      <c r="A47" s="4"/>
      <c r="B47" s="4"/>
      <c r="C47" s="4"/>
      <c r="D47" s="4"/>
      <c r="E47" s="4"/>
      <c r="F47" s="4"/>
      <c r="G47" s="4"/>
      <c r="H47" s="4"/>
      <c r="I47" s="4"/>
      <c r="J47" s="4"/>
      <c r="K47" s="4"/>
      <c r="L47" s="4"/>
      <c r="M47" s="4"/>
      <c r="N47" s="4"/>
    </row>
    <row r="48" ht="15" spans="1:14">
      <c r="A48" s="4"/>
      <c r="B48" s="4"/>
      <c r="C48" s="4"/>
      <c r="D48" s="4"/>
      <c r="E48" s="4"/>
      <c r="F48" s="4"/>
      <c r="G48" s="4"/>
      <c r="H48" s="4"/>
      <c r="I48" s="4"/>
      <c r="J48" s="4"/>
      <c r="K48" s="4"/>
      <c r="L48" s="4"/>
      <c r="M48" s="4"/>
      <c r="N48" s="4"/>
    </row>
    <row r="49" ht="15" spans="1:14">
      <c r="A49" s="4"/>
      <c r="B49" s="4"/>
      <c r="C49" s="4"/>
      <c r="D49" s="4"/>
      <c r="E49" s="4"/>
      <c r="F49" s="4"/>
      <c r="G49" s="4"/>
      <c r="H49" s="4"/>
      <c r="I49" s="4"/>
      <c r="J49" s="4"/>
      <c r="K49" s="4"/>
      <c r="L49" s="4"/>
      <c r="M49" s="4"/>
      <c r="N49" s="4"/>
    </row>
    <row r="50" ht="15" spans="1:14">
      <c r="A50" s="4"/>
      <c r="B50" s="4"/>
      <c r="C50" s="4"/>
      <c r="D50" s="4"/>
      <c r="E50" s="4"/>
      <c r="F50" s="4"/>
      <c r="G50" s="4"/>
      <c r="H50" s="4"/>
      <c r="I50" s="4"/>
      <c r="J50" s="4"/>
      <c r="K50" s="4"/>
      <c r="L50" s="4"/>
      <c r="M50" s="4"/>
      <c r="N50" s="4"/>
    </row>
    <row r="51" ht="15" spans="1:14">
      <c r="A51" s="4"/>
      <c r="B51" s="4"/>
      <c r="C51" s="4"/>
      <c r="D51" s="4"/>
      <c r="E51" s="4"/>
      <c r="F51" s="4"/>
      <c r="G51" s="4"/>
      <c r="H51" s="4"/>
      <c r="I51" s="4"/>
      <c r="J51" s="4"/>
      <c r="K51" s="4"/>
      <c r="L51" s="4"/>
      <c r="M51" s="4"/>
      <c r="N51" s="4"/>
    </row>
    <row r="52" ht="15" spans="1:14">
      <c r="A52" s="4"/>
      <c r="B52" s="4"/>
      <c r="C52" s="4"/>
      <c r="D52" s="4"/>
      <c r="E52" s="4"/>
      <c r="F52" s="4"/>
      <c r="G52" s="4"/>
      <c r="H52" s="4"/>
      <c r="I52" s="4"/>
      <c r="J52" s="4"/>
      <c r="K52" s="4"/>
      <c r="L52" s="4"/>
      <c r="M52" s="4"/>
      <c r="N52" s="4"/>
    </row>
    <row r="53" ht="15" spans="1:14">
      <c r="A53" s="4"/>
      <c r="B53" s="4"/>
      <c r="C53" s="4"/>
      <c r="D53" s="4"/>
      <c r="E53" s="4"/>
      <c r="F53" s="4"/>
      <c r="G53" s="4"/>
      <c r="H53" s="4"/>
      <c r="I53" s="4"/>
      <c r="J53" s="4"/>
      <c r="K53" s="4"/>
      <c r="L53" s="4"/>
      <c r="M53" s="4"/>
      <c r="N53" s="4"/>
    </row>
    <row r="54" ht="15" spans="1:14">
      <c r="A54" s="4"/>
      <c r="B54" s="4"/>
      <c r="C54" s="4"/>
      <c r="D54" s="4"/>
      <c r="E54" s="4"/>
      <c r="F54" s="4"/>
      <c r="G54" s="4"/>
      <c r="H54" s="4"/>
      <c r="I54" s="4"/>
      <c r="J54" s="4"/>
      <c r="K54" s="4"/>
      <c r="L54" s="4"/>
      <c r="M54" s="4"/>
      <c r="N54" s="4"/>
    </row>
    <row r="55" ht="15" spans="1:14">
      <c r="A55" s="4"/>
      <c r="B55" s="4"/>
      <c r="C55" s="4"/>
      <c r="D55" s="4"/>
      <c r="E55" s="4"/>
      <c r="F55" s="4"/>
      <c r="G55" s="4"/>
      <c r="H55" s="4"/>
      <c r="I55" s="4"/>
      <c r="J55" s="4"/>
      <c r="K55" s="4"/>
      <c r="L55" s="4"/>
      <c r="M55" s="4"/>
      <c r="N55" s="4"/>
    </row>
    <row r="56" ht="15" spans="1:14">
      <c r="A56" s="4"/>
      <c r="B56" s="4"/>
      <c r="C56" s="4"/>
      <c r="D56" s="4"/>
      <c r="E56" s="4"/>
      <c r="F56" s="4"/>
      <c r="G56" s="4"/>
      <c r="H56" s="4"/>
      <c r="I56" s="4"/>
      <c r="J56" s="4"/>
      <c r="K56" s="4"/>
      <c r="L56" s="4"/>
      <c r="M56" s="4"/>
      <c r="N56" s="4"/>
    </row>
    <row r="57" ht="15" spans="1:14">
      <c r="A57" s="4"/>
      <c r="B57" s="4"/>
      <c r="C57" s="4"/>
      <c r="D57" s="4"/>
      <c r="E57" s="4"/>
      <c r="F57" s="4"/>
      <c r="G57" s="4"/>
      <c r="H57" s="4"/>
      <c r="I57" s="4"/>
      <c r="J57" s="4"/>
      <c r="K57" s="4"/>
      <c r="L57" s="4"/>
      <c r="M57" s="4"/>
      <c r="N57" s="4"/>
    </row>
    <row r="58" ht="15" spans="1:14">
      <c r="A58" s="4"/>
      <c r="B58" s="4"/>
      <c r="C58" s="4"/>
      <c r="D58" s="4"/>
      <c r="E58" s="4"/>
      <c r="F58" s="4"/>
      <c r="G58" s="4"/>
      <c r="H58" s="4"/>
      <c r="I58" s="4"/>
      <c r="J58" s="4"/>
      <c r="K58" s="4"/>
      <c r="L58" s="4"/>
      <c r="M58" s="4"/>
      <c r="N58" s="4"/>
    </row>
    <row r="59" ht="15" spans="1:14">
      <c r="A59" s="4"/>
      <c r="B59" s="4"/>
      <c r="C59" s="4"/>
      <c r="D59" s="4"/>
      <c r="E59" s="4"/>
      <c r="F59" s="4"/>
      <c r="G59" s="4"/>
      <c r="H59" s="4"/>
      <c r="I59" s="4"/>
      <c r="J59" s="4"/>
      <c r="K59" s="4"/>
      <c r="L59" s="4"/>
      <c r="M59" s="4"/>
      <c r="N59" s="4"/>
    </row>
    <row r="60" ht="15" spans="1:14">
      <c r="A60" s="4"/>
      <c r="B60" s="4"/>
      <c r="C60" s="4"/>
      <c r="D60" s="4"/>
      <c r="E60" s="4"/>
      <c r="F60" s="4"/>
      <c r="G60" s="4"/>
      <c r="H60" s="4"/>
      <c r="I60" s="4"/>
      <c r="J60" s="4"/>
      <c r="K60" s="4"/>
      <c r="L60" s="4"/>
      <c r="M60" s="4"/>
      <c r="N60" s="4"/>
    </row>
  </sheetData>
  <sheetProtection formatCells="0" formatColumns="0" formatRows="0" insertRows="0" insertColumns="0" insertHyperlinks="0" deleteColumns="0" deleteRows="0" sort="0" autoFilter="0" pivotTables="0"/>
  <mergeCells count="2">
    <mergeCell ref="A1:N1"/>
    <mergeCell ref="A2:N2"/>
  </mergeCells>
  <pageMargins left="0.7" right="0.7" top="0.75" bottom="0.75" header="0.3" footer="0.3"/>
  <headerFooter/>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0"/>
  <sheetViews>
    <sheetView zoomScale="74" zoomScaleNormal="74" workbookViewId="0">
      <selection activeCell="B4" sqref="B4"/>
    </sheetView>
  </sheetViews>
  <sheetFormatPr defaultColWidth="9" defaultRowHeight="13.5"/>
  <cols>
    <col min="1" max="1" width="34" customWidth="1"/>
    <col min="2" max="8" width="12" customWidth="1"/>
    <col min="10" max="10" width="22" customWidth="1"/>
    <col min="11" max="12" width="10" customWidth="1"/>
  </cols>
  <sheetData>
    <row r="1" ht="15" customHeight="1" spans="1:14">
      <c r="A1" s="1" t="s">
        <v>2677</v>
      </c>
      <c r="B1" s="1" t="s">
        <v>2677</v>
      </c>
      <c r="C1" s="1" t="s">
        <v>2677</v>
      </c>
      <c r="D1" s="1" t="s">
        <v>2677</v>
      </c>
      <c r="E1" s="1" t="s">
        <v>2677</v>
      </c>
      <c r="F1" s="1" t="s">
        <v>2677</v>
      </c>
      <c r="G1" s="1" t="s">
        <v>2677</v>
      </c>
      <c r="H1" s="1" t="s">
        <v>2677</v>
      </c>
      <c r="I1" s="1" t="s">
        <v>2677</v>
      </c>
      <c r="J1" s="1" t="s">
        <v>2677</v>
      </c>
      <c r="K1" s="1" t="s">
        <v>2677</v>
      </c>
      <c r="L1" s="1" t="s">
        <v>2677</v>
      </c>
      <c r="M1" s="1" t="s">
        <v>2677</v>
      </c>
      <c r="N1" s="1" t="s">
        <v>2677</v>
      </c>
    </row>
    <row r="2" ht="13.05" customHeight="1" spans="1:14">
      <c r="A2" s="2" t="s">
        <v>2678</v>
      </c>
      <c r="B2" s="2"/>
      <c r="C2" s="2"/>
      <c r="D2" s="2"/>
      <c r="E2" s="2"/>
      <c r="F2" s="2"/>
      <c r="G2" s="2"/>
      <c r="H2" s="2"/>
      <c r="I2" s="2"/>
      <c r="J2" s="2"/>
      <c r="K2" s="2"/>
      <c r="L2" s="2"/>
      <c r="M2" s="2"/>
      <c r="N2" s="2"/>
    </row>
    <row r="3" ht="31.5" spans="1:14">
      <c r="A3" s="3" t="s">
        <v>1</v>
      </c>
      <c r="B3" s="3" t="s">
        <v>68</v>
      </c>
      <c r="C3" s="3" t="s">
        <v>89</v>
      </c>
      <c r="D3" s="3" t="s">
        <v>129</v>
      </c>
      <c r="E3" s="3" t="s">
        <v>218</v>
      </c>
      <c r="F3" s="3" t="s">
        <v>70</v>
      </c>
      <c r="G3" s="3" t="s">
        <v>91</v>
      </c>
      <c r="H3" s="3" t="s">
        <v>2667</v>
      </c>
      <c r="I3" s="4"/>
      <c r="J3" s="4"/>
      <c r="K3" s="4"/>
      <c r="L3" s="4"/>
      <c r="M3" s="4"/>
      <c r="N3" s="4"/>
    </row>
    <row r="4" ht="20.25" spans="1:14">
      <c r="A4" s="5">
        <f>COUNTIF(成果数据录入!$D:$D,"大创立项")</f>
        <v>360</v>
      </c>
      <c r="B4" s="5">
        <f>COUNTIFS(成果数据录入!$D:$D,"大创立项",成果数据录入!$I:$I,"国家级")</f>
        <v>35</v>
      </c>
      <c r="C4" s="5">
        <f>COUNTIFS(成果数据录入!$D:$D,"大创立项",成果数据录入!$I:$I,"省级")</f>
        <v>18</v>
      </c>
      <c r="D4" s="5">
        <f>COUNTIFS(成果数据录入!$D:$D,"大创立项",成果数据录入!$I:$I,"校级")</f>
        <v>304</v>
      </c>
      <c r="E4" s="5">
        <f>COUNTIFS(成果数据录入!$D:$D,"大创立项",成果数据录入!$K:$K,"顶级成果")</f>
        <v>0</v>
      </c>
      <c r="F4" s="5">
        <f>COUNTIFS(成果数据录入!$D:$D,"大创立项",成果数据录入!$K:$K,"高等级成果")</f>
        <v>0</v>
      </c>
      <c r="G4" s="5">
        <f>COUNTIFS(成果数据录入!$D:$D,"大创立项",成果数据录入!$K:$K,"中等级成果")</f>
        <v>0</v>
      </c>
      <c r="H4" s="5">
        <f>COUNTIFS(成果数据录入!$D:$D,"大创立项",成果数据录入!$N:$N,"&lt;&gt;")</f>
        <v>282</v>
      </c>
      <c r="I4" s="4"/>
      <c r="J4" s="4"/>
      <c r="K4" s="4"/>
      <c r="L4" s="4"/>
      <c r="M4" s="4"/>
      <c r="N4" s="4"/>
    </row>
    <row r="5" ht="15" spans="1:14">
      <c r="A5" s="4"/>
      <c r="B5" s="4"/>
      <c r="C5" s="4"/>
      <c r="D5" s="4"/>
      <c r="E5" s="4"/>
      <c r="F5" s="4"/>
      <c r="G5" s="4"/>
      <c r="H5" s="4"/>
      <c r="I5" s="4"/>
      <c r="J5" s="4"/>
      <c r="K5" s="4"/>
      <c r="L5" s="4"/>
      <c r="M5" s="4"/>
      <c r="N5" s="4"/>
    </row>
    <row r="6" ht="15.75" spans="1:14">
      <c r="A6" s="6" t="s">
        <v>11</v>
      </c>
      <c r="B6" s="6" t="s">
        <v>12</v>
      </c>
      <c r="C6" s="6" t="s">
        <v>68</v>
      </c>
      <c r="D6" s="6" t="s">
        <v>89</v>
      </c>
      <c r="E6" s="6" t="s">
        <v>129</v>
      </c>
      <c r="F6" s="6" t="s">
        <v>218</v>
      </c>
      <c r="G6" s="6" t="s">
        <v>70</v>
      </c>
      <c r="H6" s="6" t="s">
        <v>91</v>
      </c>
      <c r="I6" s="4"/>
      <c r="J6" s="6" t="s">
        <v>41</v>
      </c>
      <c r="K6" s="6" t="s">
        <v>2649</v>
      </c>
      <c r="L6" s="6" t="s">
        <v>2668</v>
      </c>
      <c r="M6" s="4"/>
      <c r="N6" s="4"/>
    </row>
    <row r="7" ht="15" spans="1:14">
      <c r="A7" s="7">
        <v>2017</v>
      </c>
      <c r="B7" s="7">
        <f>COUNTIFS(成果数据录入!$D:$D,"大创立项",成果数据录入!$B:$B,A7)</f>
        <v>7</v>
      </c>
      <c r="C7" s="7">
        <f>COUNTIFS(成果数据录入!$D:$D,"大创立项",成果数据录入!$B:$B,A7,成果数据录入!$I:$I,"国家级")</f>
        <v>2</v>
      </c>
      <c r="D7" s="7">
        <f>COUNTIFS(成果数据录入!$D:$D,"大创立项",成果数据录入!$B:$B,A7,成果数据录入!$I:$I,"省级")</f>
        <v>3</v>
      </c>
      <c r="E7" s="7">
        <f>COUNTIFS(成果数据录入!$D:$D,"大创立项",成果数据录入!$B:$B,A7,成果数据录入!$I:$I,"校级")</f>
        <v>2</v>
      </c>
      <c r="F7" s="7">
        <f>COUNTIFS(成果数据录入!$D:$D,"大创立项",成果数据录入!$B:$B,A7,成果数据录入!$K:$K,"顶级成果")</f>
        <v>0</v>
      </c>
      <c r="G7" s="7">
        <f>COUNTIFS(成果数据录入!$D:$D,"大创立项",成果数据录入!$B:$B,A7,成果数据录入!$K:$K,"高等级成果")</f>
        <v>0</v>
      </c>
      <c r="H7" s="7">
        <f>COUNTIFS(成果数据录入!$D:$D,"大创立项",成果数据录入!$B:$B,A7,成果数据录入!$K:$K,"中等级成果")</f>
        <v>0</v>
      </c>
      <c r="I7" s="4"/>
      <c r="J7" s="7" t="s">
        <v>68</v>
      </c>
      <c r="K7" s="7">
        <f>COUNTIFS(成果数据录入!$D:$D,"大创立项",成果数据录入!$I:$I,J7)</f>
        <v>35</v>
      </c>
      <c r="L7" s="8">
        <f t="shared" ref="L7:L12" si="0">IF($A$4=0,0,K7/$A$4)</f>
        <v>0.0972222222222222</v>
      </c>
      <c r="M7" s="4"/>
      <c r="N7" s="4"/>
    </row>
    <row r="8" ht="15" spans="1:14">
      <c r="A8" s="7">
        <v>2018</v>
      </c>
      <c r="B8" s="7">
        <f>COUNTIFS(成果数据录入!$D:$D,"大创立项",成果数据录入!$B:$B,A8)</f>
        <v>13</v>
      </c>
      <c r="C8" s="7">
        <f>COUNTIFS(成果数据录入!$D:$D,"大创立项",成果数据录入!$B:$B,A8,成果数据录入!$I:$I,"国家级")</f>
        <v>1</v>
      </c>
      <c r="D8" s="7">
        <f>COUNTIFS(成果数据录入!$D:$D,"大创立项",成果数据录入!$B:$B,A8,成果数据录入!$I:$I,"省级")</f>
        <v>1</v>
      </c>
      <c r="E8" s="7">
        <f>COUNTIFS(成果数据录入!$D:$D,"大创立项",成果数据录入!$B:$B,A8,成果数据录入!$I:$I,"校级")</f>
        <v>11</v>
      </c>
      <c r="F8" s="7">
        <f>COUNTIFS(成果数据录入!$D:$D,"大创立项",成果数据录入!$B:$B,A8,成果数据录入!$K:$K,"顶级成果")</f>
        <v>0</v>
      </c>
      <c r="G8" s="7">
        <f>COUNTIFS(成果数据录入!$D:$D,"大创立项",成果数据录入!$B:$B,A8,成果数据录入!$K:$K,"高等级成果")</f>
        <v>0</v>
      </c>
      <c r="H8" s="7">
        <f>COUNTIFS(成果数据录入!$D:$D,"大创立项",成果数据录入!$B:$B,A8,成果数据录入!$K:$K,"中等级成果")</f>
        <v>0</v>
      </c>
      <c r="I8" s="4"/>
      <c r="J8" s="7" t="s">
        <v>89</v>
      </c>
      <c r="K8" s="7">
        <f>COUNTIFS(成果数据录入!$D:$D,"大创立项",成果数据录入!$I:$I,J8)</f>
        <v>18</v>
      </c>
      <c r="L8" s="8">
        <f t="shared" si="0"/>
        <v>0.05</v>
      </c>
      <c r="M8" s="4"/>
      <c r="N8" s="4"/>
    </row>
    <row r="9" ht="15" spans="1:14">
      <c r="A9" s="7">
        <v>2019</v>
      </c>
      <c r="B9" s="7">
        <f>COUNTIFS(成果数据录入!$D:$D,"大创立项",成果数据录入!$B:$B,A9)</f>
        <v>11</v>
      </c>
      <c r="C9" s="7">
        <f>COUNTIFS(成果数据录入!$D:$D,"大创立项",成果数据录入!$B:$B,A9,成果数据录入!$I:$I,"国家级")</f>
        <v>0</v>
      </c>
      <c r="D9" s="7">
        <f>COUNTIFS(成果数据录入!$D:$D,"大创立项",成果数据录入!$B:$B,A9,成果数据录入!$I:$I,"省级")</f>
        <v>1</v>
      </c>
      <c r="E9" s="7">
        <f>COUNTIFS(成果数据录入!$D:$D,"大创立项",成果数据录入!$B:$B,A9,成果数据录入!$I:$I,"校级")</f>
        <v>10</v>
      </c>
      <c r="F9" s="7">
        <f>COUNTIFS(成果数据录入!$D:$D,"大创立项",成果数据录入!$B:$B,A9,成果数据录入!$K:$K,"顶级成果")</f>
        <v>0</v>
      </c>
      <c r="G9" s="7">
        <f>COUNTIFS(成果数据录入!$D:$D,"大创立项",成果数据录入!$B:$B,A9,成果数据录入!$K:$K,"高等级成果")</f>
        <v>0</v>
      </c>
      <c r="H9" s="7">
        <f>COUNTIFS(成果数据录入!$D:$D,"大创立项",成果数据录入!$B:$B,A9,成果数据录入!$K:$K,"中等级成果")</f>
        <v>0</v>
      </c>
      <c r="I9" s="4"/>
      <c r="J9" s="7" t="s">
        <v>2634</v>
      </c>
      <c r="K9" s="7">
        <f>COUNTIFS(成果数据录入!$D:$D,"大创立项",成果数据录入!$I:$I,J9)</f>
        <v>0</v>
      </c>
      <c r="L9" s="8">
        <f t="shared" si="0"/>
        <v>0</v>
      </c>
      <c r="M9" s="4"/>
      <c r="N9" s="4"/>
    </row>
    <row r="10" ht="15" spans="1:14">
      <c r="A10" s="7">
        <v>2020</v>
      </c>
      <c r="B10" s="7">
        <f>COUNTIFS(成果数据录入!$D:$D,"大创立项",成果数据录入!$B:$B,A10)</f>
        <v>42</v>
      </c>
      <c r="C10" s="7">
        <f>COUNTIFS(成果数据录入!$D:$D,"大创立项",成果数据录入!$B:$B,A10,成果数据录入!$I:$I,"国家级")</f>
        <v>4</v>
      </c>
      <c r="D10" s="7">
        <f>COUNTIFS(成果数据录入!$D:$D,"大创立项",成果数据录入!$B:$B,A10,成果数据录入!$I:$I,"省级")</f>
        <v>5</v>
      </c>
      <c r="E10" s="7">
        <f>COUNTIFS(成果数据录入!$D:$D,"大创立项",成果数据录入!$B:$B,A10,成果数据录入!$I:$I,"校级")</f>
        <v>33</v>
      </c>
      <c r="F10" s="7">
        <f>COUNTIFS(成果数据录入!$D:$D,"大创立项",成果数据录入!$B:$B,A10,成果数据录入!$K:$K,"顶级成果")</f>
        <v>0</v>
      </c>
      <c r="G10" s="7">
        <f>COUNTIFS(成果数据录入!$D:$D,"大创立项",成果数据录入!$B:$B,A10,成果数据录入!$K:$K,"高等级成果")</f>
        <v>0</v>
      </c>
      <c r="H10" s="7">
        <f>COUNTIFS(成果数据录入!$D:$D,"大创立项",成果数据录入!$B:$B,A10,成果数据录入!$K:$K,"中等级成果")</f>
        <v>0</v>
      </c>
      <c r="I10" s="4"/>
      <c r="J10" s="7" t="s">
        <v>129</v>
      </c>
      <c r="K10" s="7">
        <f>COUNTIFS(成果数据录入!$D:$D,"大创立项",成果数据录入!$I:$I,J10)</f>
        <v>304</v>
      </c>
      <c r="L10" s="8">
        <f t="shared" si="0"/>
        <v>0.844444444444444</v>
      </c>
      <c r="M10" s="4"/>
      <c r="N10" s="4"/>
    </row>
    <row r="11" ht="15" spans="1:14">
      <c r="A11" s="7">
        <v>2021</v>
      </c>
      <c r="B11" s="7">
        <f>COUNTIFS(成果数据录入!$D:$D,"大创立项",成果数据录入!$B:$B,A11)</f>
        <v>26</v>
      </c>
      <c r="C11" s="7">
        <f>COUNTIFS(成果数据录入!$D:$D,"大创立项",成果数据录入!$B:$B,A11,成果数据录入!$I:$I,"国家级")</f>
        <v>5</v>
      </c>
      <c r="D11" s="7">
        <f>COUNTIFS(成果数据录入!$D:$D,"大创立项",成果数据录入!$B:$B,A11,成果数据录入!$I:$I,"省级")</f>
        <v>2</v>
      </c>
      <c r="E11" s="7">
        <f>COUNTIFS(成果数据录入!$D:$D,"大创立项",成果数据录入!$B:$B,A11,成果数据录入!$I:$I,"校级")</f>
        <v>19</v>
      </c>
      <c r="F11" s="7">
        <f>COUNTIFS(成果数据录入!$D:$D,"大创立项",成果数据录入!$B:$B,A11,成果数据录入!$K:$K,"顶级成果")</f>
        <v>0</v>
      </c>
      <c r="G11" s="7">
        <f>COUNTIFS(成果数据录入!$D:$D,"大创立项",成果数据录入!$B:$B,A11,成果数据录入!$K:$K,"高等级成果")</f>
        <v>0</v>
      </c>
      <c r="H11" s="7">
        <f>COUNTIFS(成果数据录入!$D:$D,"大创立项",成果数据录入!$B:$B,A11,成果数据录入!$K:$K,"中等级成果")</f>
        <v>0</v>
      </c>
      <c r="I11" s="4"/>
      <c r="J11" s="7" t="s">
        <v>2637</v>
      </c>
      <c r="K11" s="7">
        <f>COUNTIFS(成果数据录入!$D:$D,"大创立项",成果数据录入!$I:$I,J11)</f>
        <v>0</v>
      </c>
      <c r="L11" s="8">
        <f t="shared" si="0"/>
        <v>0</v>
      </c>
      <c r="M11" s="4"/>
      <c r="N11" s="4"/>
    </row>
    <row r="12" ht="15" spans="1:14">
      <c r="A12" s="7">
        <v>2022</v>
      </c>
      <c r="B12" s="7">
        <f>COUNTIFS(成果数据录入!$D:$D,"大创立项",成果数据录入!$B:$B,A12)</f>
        <v>40</v>
      </c>
      <c r="C12" s="7">
        <f>COUNTIFS(成果数据录入!$D:$D,"大创立项",成果数据录入!$B:$B,A12,成果数据录入!$I:$I,"国家级")</f>
        <v>3</v>
      </c>
      <c r="D12" s="7">
        <f>COUNTIFS(成果数据录入!$D:$D,"大创立项",成果数据录入!$B:$B,A12,成果数据录入!$I:$I,"省级")</f>
        <v>0</v>
      </c>
      <c r="E12" s="7">
        <f>COUNTIFS(成果数据录入!$D:$D,"大创立项",成果数据录入!$B:$B,A12,成果数据录入!$I:$I,"校级")</f>
        <v>37</v>
      </c>
      <c r="F12" s="7">
        <f>COUNTIFS(成果数据录入!$D:$D,"大创立项",成果数据录入!$B:$B,A12,成果数据录入!$K:$K,"顶级成果")</f>
        <v>0</v>
      </c>
      <c r="G12" s="7">
        <f>COUNTIFS(成果数据录入!$D:$D,"大创立项",成果数据录入!$B:$B,A12,成果数据录入!$K:$K,"高等级成果")</f>
        <v>0</v>
      </c>
      <c r="H12" s="7">
        <f>COUNTIFS(成果数据录入!$D:$D,"大创立项",成果数据录入!$B:$B,A12,成果数据录入!$K:$K,"中等级成果")</f>
        <v>0</v>
      </c>
      <c r="I12" s="4"/>
      <c r="J12" s="7" t="s">
        <v>216</v>
      </c>
      <c r="K12" s="7">
        <f>COUNTIFS(成果数据录入!$D:$D,"大创立项",成果数据录入!$I:$I,J12)</f>
        <v>0</v>
      </c>
      <c r="L12" s="8">
        <f t="shared" si="0"/>
        <v>0</v>
      </c>
      <c r="M12" s="4"/>
      <c r="N12" s="4"/>
    </row>
    <row r="13" ht="15" spans="1:14">
      <c r="A13" s="7">
        <v>2023</v>
      </c>
      <c r="B13" s="7">
        <f>COUNTIFS(成果数据录入!$D:$D,"大创立项",成果数据录入!$B:$B,A13)</f>
        <v>41</v>
      </c>
      <c r="C13" s="7">
        <f>COUNTIFS(成果数据录入!$D:$D,"大创立项",成果数据录入!$B:$B,A13,成果数据录入!$I:$I,"国家级")</f>
        <v>8</v>
      </c>
      <c r="D13" s="7">
        <f>COUNTIFS(成果数据录入!$D:$D,"大创立项",成果数据录入!$B:$B,A13,成果数据录入!$I:$I,"省级")</f>
        <v>1</v>
      </c>
      <c r="E13" s="7">
        <f>COUNTIFS(成果数据录入!$D:$D,"大创立项",成果数据录入!$B:$B,A13,成果数据录入!$I:$I,"校级")</f>
        <v>29</v>
      </c>
      <c r="F13" s="7">
        <f>COUNTIFS(成果数据录入!$D:$D,"大创立项",成果数据录入!$B:$B,A13,成果数据录入!$K:$K,"顶级成果")</f>
        <v>0</v>
      </c>
      <c r="G13" s="7">
        <f>COUNTIFS(成果数据录入!$D:$D,"大创立项",成果数据录入!$B:$B,A13,成果数据录入!$K:$K,"高等级成果")</f>
        <v>0</v>
      </c>
      <c r="H13" s="7">
        <f>COUNTIFS(成果数据录入!$D:$D,"大创立项",成果数据录入!$B:$B,A13,成果数据录入!$K:$K,"中等级成果")</f>
        <v>0</v>
      </c>
      <c r="I13" s="4"/>
      <c r="J13" s="7"/>
      <c r="K13" s="7"/>
      <c r="L13" s="7"/>
      <c r="M13" s="4"/>
      <c r="N13" s="4"/>
    </row>
    <row r="14" ht="15" spans="1:14">
      <c r="A14" s="7">
        <v>2024</v>
      </c>
      <c r="B14" s="7">
        <f>COUNTIFS(成果数据录入!$D:$D,"大创立项",成果数据录入!$B:$B,A14)</f>
        <v>56</v>
      </c>
      <c r="C14" s="7">
        <f>COUNTIFS(成果数据录入!$D:$D,"大创立项",成果数据录入!$B:$B,A14,成果数据录入!$I:$I,"国家级")</f>
        <v>6</v>
      </c>
      <c r="D14" s="7">
        <f>COUNTIFS(成果数据录入!$D:$D,"大创立项",成果数据录入!$B:$B,A14,成果数据录入!$I:$I,"省级")</f>
        <v>2</v>
      </c>
      <c r="E14" s="7">
        <f>COUNTIFS(成果数据录入!$D:$D,"大创立项",成果数据录入!$B:$B,A14,成果数据录入!$I:$I,"校级")</f>
        <v>48</v>
      </c>
      <c r="F14" s="7">
        <f>COUNTIFS(成果数据录入!$D:$D,"大创立项",成果数据录入!$B:$B,A14,成果数据录入!$K:$K,"顶级成果")</f>
        <v>0</v>
      </c>
      <c r="G14" s="7">
        <f>COUNTIFS(成果数据录入!$D:$D,"大创立项",成果数据录入!$B:$B,A14,成果数据录入!$K:$K,"高等级成果")</f>
        <v>0</v>
      </c>
      <c r="H14" s="7">
        <f>COUNTIFS(成果数据录入!$D:$D,"大创立项",成果数据录入!$B:$B,A14,成果数据录入!$K:$K,"中等级成果")</f>
        <v>0</v>
      </c>
      <c r="I14" s="4"/>
      <c r="J14" s="7"/>
      <c r="K14" s="7"/>
      <c r="L14" s="7"/>
      <c r="M14" s="4"/>
      <c r="N14" s="4"/>
    </row>
    <row r="15" ht="15.75" spans="1:14">
      <c r="A15" s="7">
        <v>2025</v>
      </c>
      <c r="B15" s="7">
        <f>COUNTIFS(成果数据录入!$D:$D,"大创立项",成果数据录入!$B:$B,A15)</f>
        <v>64</v>
      </c>
      <c r="C15" s="7">
        <f>COUNTIFS(成果数据录入!$D:$D,"大创立项",成果数据录入!$B:$B,A15,成果数据录入!$I:$I,"国家级")</f>
        <v>6</v>
      </c>
      <c r="D15" s="7">
        <f>COUNTIFS(成果数据录入!$D:$D,"大创立项",成果数据录入!$B:$B,A15,成果数据录入!$I:$I,"省级")</f>
        <v>3</v>
      </c>
      <c r="E15" s="7">
        <f>COUNTIFS(成果数据录入!$D:$D,"大创立项",成果数据录入!$B:$B,A15,成果数据录入!$I:$I,"校级")</f>
        <v>55</v>
      </c>
      <c r="F15" s="7">
        <f>COUNTIFS(成果数据录入!$D:$D,"大创立项",成果数据录入!$B:$B,A15,成果数据录入!$K:$K,"顶级成果")</f>
        <v>0</v>
      </c>
      <c r="G15" s="7">
        <f>COUNTIFS(成果数据录入!$D:$D,"大创立项",成果数据录入!$B:$B,A15,成果数据录入!$K:$K,"高等级成果")</f>
        <v>0</v>
      </c>
      <c r="H15" s="7">
        <f>COUNTIFS(成果数据录入!$D:$D,"大创立项",成果数据录入!$B:$B,A15,成果数据录入!$K:$K,"中等级成果")</f>
        <v>0</v>
      </c>
      <c r="I15" s="4"/>
      <c r="J15" s="6" t="s">
        <v>42</v>
      </c>
      <c r="K15" s="6" t="s">
        <v>2649</v>
      </c>
      <c r="L15" s="6" t="s">
        <v>2668</v>
      </c>
      <c r="M15" s="4"/>
      <c r="N15" s="4"/>
    </row>
    <row r="16" ht="15" spans="1:14">
      <c r="A16" s="7">
        <v>2026</v>
      </c>
      <c r="B16" s="7">
        <f>COUNTIFS(成果数据录入!$D:$D,"大创立项",成果数据录入!$B:$B,A16)</f>
        <v>60</v>
      </c>
      <c r="C16" s="7">
        <f>COUNTIFS(成果数据录入!$D:$D,"大创立项",成果数据录入!$B:$B,A16,成果数据录入!$I:$I,"国家级")</f>
        <v>0</v>
      </c>
      <c r="D16" s="7">
        <f>COUNTIFS(成果数据录入!$D:$D,"大创立项",成果数据录入!$B:$B,A16,成果数据录入!$I:$I,"省级")</f>
        <v>0</v>
      </c>
      <c r="E16" s="7">
        <f>COUNTIFS(成果数据录入!$D:$D,"大创立项",成果数据录入!$B:$B,A16,成果数据录入!$I:$I,"校级")</f>
        <v>60</v>
      </c>
      <c r="F16" s="7">
        <f>COUNTIFS(成果数据录入!$D:$D,"大创立项",成果数据录入!$B:$B,A16,成果数据录入!$K:$K,"顶级成果")</f>
        <v>0</v>
      </c>
      <c r="G16" s="7">
        <f>COUNTIFS(成果数据录入!$D:$D,"大创立项",成果数据录入!$B:$B,A16,成果数据录入!$K:$K,"高等级成果")</f>
        <v>0</v>
      </c>
      <c r="H16" s="7">
        <f>COUNTIFS(成果数据录入!$D:$D,"大创立项",成果数据录入!$B:$B,A16,成果数据录入!$K:$K,"中等级成果")</f>
        <v>0</v>
      </c>
      <c r="I16" s="4"/>
      <c r="J16" s="7" t="s">
        <v>111</v>
      </c>
      <c r="K16" s="7">
        <f>COUNTIFS(成果数据录入!$D:$D,"大创立项",成果数据录入!$J:$J,J16)</f>
        <v>35</v>
      </c>
      <c r="L16" s="8">
        <f t="shared" ref="L16:L28" si="1">IF($A$4=0,0,K16/$A$4)</f>
        <v>0.0972222222222222</v>
      </c>
      <c r="M16" s="4"/>
      <c r="N16" s="4"/>
    </row>
    <row r="17" ht="15" spans="1:14">
      <c r="A17" s="7">
        <v>2027</v>
      </c>
      <c r="B17" s="7">
        <f>COUNTIFS(成果数据录入!$D:$D,"大创立项",成果数据录入!$B:$B,A17)</f>
        <v>0</v>
      </c>
      <c r="C17" s="7">
        <f>COUNTIFS(成果数据录入!$D:$D,"大创立项",成果数据录入!$B:$B,A17,成果数据录入!$I:$I,"国家级")</f>
        <v>0</v>
      </c>
      <c r="D17" s="7">
        <f>COUNTIFS(成果数据录入!$D:$D,"大创立项",成果数据录入!$B:$B,A17,成果数据录入!$I:$I,"省级")</f>
        <v>0</v>
      </c>
      <c r="E17" s="7">
        <f>COUNTIFS(成果数据录入!$D:$D,"大创立项",成果数据录入!$B:$B,A17,成果数据录入!$I:$I,"校级")</f>
        <v>0</v>
      </c>
      <c r="F17" s="7">
        <f>COUNTIFS(成果数据录入!$D:$D,"大创立项",成果数据录入!$B:$B,A17,成果数据录入!$K:$K,"顶级成果")</f>
        <v>0</v>
      </c>
      <c r="G17" s="7">
        <f>COUNTIFS(成果数据录入!$D:$D,"大创立项",成果数据录入!$B:$B,A17,成果数据录入!$K:$K,"高等级成果")</f>
        <v>0</v>
      </c>
      <c r="H17" s="7">
        <f>COUNTIFS(成果数据录入!$D:$D,"大创立项",成果数据录入!$B:$B,A17,成果数据录入!$K:$K,"中等级成果")</f>
        <v>0</v>
      </c>
      <c r="I17" s="4"/>
      <c r="J17" s="7" t="s">
        <v>122</v>
      </c>
      <c r="K17" s="7">
        <f>COUNTIFS(成果数据录入!$D:$D,"大创立项",成果数据录入!$J:$J,J17)</f>
        <v>18</v>
      </c>
      <c r="L17" s="8">
        <f t="shared" si="1"/>
        <v>0.05</v>
      </c>
      <c r="M17" s="4"/>
      <c r="N17" s="4"/>
    </row>
    <row r="18" ht="15" spans="1:14">
      <c r="A18" s="7">
        <v>2028</v>
      </c>
      <c r="B18" s="7">
        <f>COUNTIFS(成果数据录入!$D:$D,"大创立项",成果数据录入!$B:$B,A18)</f>
        <v>0</v>
      </c>
      <c r="C18" s="7">
        <f>COUNTIFS(成果数据录入!$D:$D,"大创立项",成果数据录入!$B:$B,A18,成果数据录入!$I:$I,"国家级")</f>
        <v>0</v>
      </c>
      <c r="D18" s="7">
        <f>COUNTIFS(成果数据录入!$D:$D,"大创立项",成果数据录入!$B:$B,A18,成果数据录入!$I:$I,"省级")</f>
        <v>0</v>
      </c>
      <c r="E18" s="7">
        <f>COUNTIFS(成果数据录入!$D:$D,"大创立项",成果数据录入!$B:$B,A18,成果数据录入!$I:$I,"校级")</f>
        <v>0</v>
      </c>
      <c r="F18" s="7">
        <f>COUNTIFS(成果数据录入!$D:$D,"大创立项",成果数据录入!$B:$B,A18,成果数据录入!$K:$K,"顶级成果")</f>
        <v>0</v>
      </c>
      <c r="G18" s="7">
        <f>COUNTIFS(成果数据录入!$D:$D,"大创立项",成果数据录入!$B:$B,A18,成果数据录入!$K:$K,"高等级成果")</f>
        <v>0</v>
      </c>
      <c r="H18" s="7">
        <f>COUNTIFS(成果数据录入!$D:$D,"大创立项",成果数据录入!$B:$B,A18,成果数据录入!$K:$K,"中等级成果")</f>
        <v>0</v>
      </c>
      <c r="I18" s="4"/>
      <c r="J18" s="7" t="s">
        <v>130</v>
      </c>
      <c r="K18" s="7">
        <f>COUNTIFS(成果数据录入!$D:$D,"大创立项",成果数据录入!$J:$J,J18)</f>
        <v>304</v>
      </c>
      <c r="L18" s="8">
        <f t="shared" si="1"/>
        <v>0.844444444444444</v>
      </c>
      <c r="M18" s="4"/>
      <c r="N18" s="4"/>
    </row>
    <row r="19" ht="15" spans="1:14">
      <c r="A19" s="7">
        <v>2029</v>
      </c>
      <c r="B19" s="7">
        <f>COUNTIFS(成果数据录入!$D:$D,"大创立项",成果数据录入!$B:$B,A19)</f>
        <v>0</v>
      </c>
      <c r="C19" s="7">
        <f>COUNTIFS(成果数据录入!$D:$D,"大创立项",成果数据录入!$B:$B,A19,成果数据录入!$I:$I,"国家级")</f>
        <v>0</v>
      </c>
      <c r="D19" s="7">
        <f>COUNTIFS(成果数据录入!$D:$D,"大创立项",成果数据录入!$B:$B,A19,成果数据录入!$I:$I,"省级")</f>
        <v>0</v>
      </c>
      <c r="E19" s="7">
        <f>COUNTIFS(成果数据录入!$D:$D,"大创立项",成果数据录入!$B:$B,A19,成果数据录入!$I:$I,"校级")</f>
        <v>0</v>
      </c>
      <c r="F19" s="7">
        <f>COUNTIFS(成果数据录入!$D:$D,"大创立项",成果数据录入!$B:$B,A19,成果数据录入!$K:$K,"顶级成果")</f>
        <v>0</v>
      </c>
      <c r="G19" s="7">
        <f>COUNTIFS(成果数据录入!$D:$D,"大创立项",成果数据录入!$B:$B,A19,成果数据录入!$K:$K,"高等级成果")</f>
        <v>0</v>
      </c>
      <c r="H19" s="7">
        <f>COUNTIFS(成果数据录入!$D:$D,"大创立项",成果数据录入!$B:$B,A19,成果数据录入!$K:$K,"中等级成果")</f>
        <v>0</v>
      </c>
      <c r="I19" s="4"/>
      <c r="J19" s="7" t="s">
        <v>2646</v>
      </c>
      <c r="K19" s="7">
        <f>COUNTIFS(成果数据录入!$D:$D,"大创立项",成果数据录入!$J:$J,J19)</f>
        <v>0</v>
      </c>
      <c r="L19" s="8">
        <f t="shared" si="1"/>
        <v>0</v>
      </c>
      <c r="M19" s="4"/>
      <c r="N19" s="4"/>
    </row>
    <row r="20" ht="15" spans="1:14">
      <c r="A20" s="7">
        <v>2030</v>
      </c>
      <c r="B20" s="7">
        <f>COUNTIFS(成果数据录入!$D:$D,"大创立项",成果数据录入!$B:$B,A20)</f>
        <v>0</v>
      </c>
      <c r="C20" s="7">
        <f>COUNTIFS(成果数据录入!$D:$D,"大创立项",成果数据录入!$B:$B,A20,成果数据录入!$I:$I,"国家级")</f>
        <v>0</v>
      </c>
      <c r="D20" s="7">
        <f>COUNTIFS(成果数据录入!$D:$D,"大创立项",成果数据录入!$B:$B,A20,成果数据录入!$I:$I,"省级")</f>
        <v>0</v>
      </c>
      <c r="E20" s="7">
        <f>COUNTIFS(成果数据录入!$D:$D,"大创立项",成果数据录入!$B:$B,A20,成果数据录入!$I:$I,"校级")</f>
        <v>0</v>
      </c>
      <c r="F20" s="7">
        <f>COUNTIFS(成果数据录入!$D:$D,"大创立项",成果数据录入!$B:$B,A20,成果数据录入!$K:$K,"顶级成果")</f>
        <v>0</v>
      </c>
      <c r="G20" s="7">
        <f>COUNTIFS(成果数据录入!$D:$D,"大创立项",成果数据录入!$B:$B,A20,成果数据录入!$K:$K,"高等级成果")</f>
        <v>0</v>
      </c>
      <c r="H20" s="7">
        <f>COUNTIFS(成果数据录入!$D:$D,"大创立项",成果数据录入!$B:$B,A20,成果数据录入!$K:$K,"中等级成果")</f>
        <v>0</v>
      </c>
      <c r="I20" s="4"/>
      <c r="J20" s="7" t="s">
        <v>2679</v>
      </c>
      <c r="K20" s="7">
        <f>COUNTIFS(成果数据录入!$D:$D,"大创立项",成果数据录入!$J:$J,J20)</f>
        <v>0</v>
      </c>
      <c r="L20" s="8">
        <f t="shared" si="1"/>
        <v>0</v>
      </c>
      <c r="M20" s="4"/>
      <c r="N20" s="4"/>
    </row>
    <row r="21" ht="15" spans="1:14">
      <c r="A21" s="7">
        <v>2031</v>
      </c>
      <c r="B21" s="7">
        <f>COUNTIFS(成果数据录入!$D:$D,"大创立项",成果数据录入!$B:$B,A21)</f>
        <v>0</v>
      </c>
      <c r="C21" s="7">
        <f>COUNTIFS(成果数据录入!$D:$D,"大创立项",成果数据录入!$B:$B,A21,成果数据录入!$I:$I,"国家级")</f>
        <v>0</v>
      </c>
      <c r="D21" s="7">
        <f>COUNTIFS(成果数据录入!$D:$D,"大创立项",成果数据录入!$B:$B,A21,成果数据录入!$I:$I,"省级")</f>
        <v>0</v>
      </c>
      <c r="E21" s="7">
        <f>COUNTIFS(成果数据录入!$D:$D,"大创立项",成果数据录入!$B:$B,A21,成果数据录入!$I:$I,"校级")</f>
        <v>0</v>
      </c>
      <c r="F21" s="7">
        <f>COUNTIFS(成果数据录入!$D:$D,"大创立项",成果数据录入!$B:$B,A21,成果数据录入!$K:$K,"顶级成果")</f>
        <v>0</v>
      </c>
      <c r="G21" s="7">
        <f>COUNTIFS(成果数据录入!$D:$D,"大创立项",成果数据录入!$B:$B,A21,成果数据录入!$K:$K,"高等级成果")</f>
        <v>0</v>
      </c>
      <c r="H21" s="7">
        <f>COUNTIFS(成果数据录入!$D:$D,"大创立项",成果数据录入!$B:$B,A21,成果数据录入!$K:$K,"中等级成果")</f>
        <v>0</v>
      </c>
      <c r="I21" s="4"/>
      <c r="J21" s="7" t="s">
        <v>2647</v>
      </c>
      <c r="K21" s="7">
        <f>COUNTIFS(成果数据录入!$D:$D,"大创立项",成果数据录入!$J:$J,J21)</f>
        <v>0</v>
      </c>
      <c r="L21" s="8">
        <f t="shared" si="1"/>
        <v>0</v>
      </c>
      <c r="M21" s="4"/>
      <c r="N21" s="4"/>
    </row>
    <row r="22" ht="15" spans="1:14">
      <c r="A22" s="7">
        <v>2032</v>
      </c>
      <c r="B22" s="7">
        <f>COUNTIFS(成果数据录入!$D:$D,"大创立项",成果数据录入!$B:$B,A22)</f>
        <v>0</v>
      </c>
      <c r="C22" s="7">
        <f>COUNTIFS(成果数据录入!$D:$D,"大创立项",成果数据录入!$B:$B,A22,成果数据录入!$I:$I,"国家级")</f>
        <v>0</v>
      </c>
      <c r="D22" s="7">
        <f>COUNTIFS(成果数据录入!$D:$D,"大创立项",成果数据录入!$B:$B,A22,成果数据录入!$I:$I,"省级")</f>
        <v>0</v>
      </c>
      <c r="E22" s="7">
        <f>COUNTIFS(成果数据录入!$D:$D,"大创立项",成果数据录入!$B:$B,A22,成果数据录入!$I:$I,"校级")</f>
        <v>0</v>
      </c>
      <c r="F22" s="7">
        <f>COUNTIFS(成果数据录入!$D:$D,"大创立项",成果数据录入!$B:$B,A22,成果数据录入!$K:$K,"顶级成果")</f>
        <v>0</v>
      </c>
      <c r="G22" s="7">
        <f>COUNTIFS(成果数据录入!$D:$D,"大创立项",成果数据录入!$B:$B,A22,成果数据录入!$K:$K,"高等级成果")</f>
        <v>0</v>
      </c>
      <c r="H22" s="7">
        <f>COUNTIFS(成果数据录入!$D:$D,"大创立项",成果数据录入!$B:$B,A22,成果数据录入!$K:$K,"中等级成果")</f>
        <v>0</v>
      </c>
      <c r="I22" s="4"/>
      <c r="J22" s="7"/>
      <c r="K22" s="7"/>
      <c r="L22" s="7">
        <f t="shared" si="1"/>
        <v>0</v>
      </c>
      <c r="M22" s="4"/>
      <c r="N22" s="4"/>
    </row>
    <row r="23" ht="15" spans="1:14">
      <c r="A23" s="7">
        <v>2033</v>
      </c>
      <c r="B23" s="7">
        <f>COUNTIFS(成果数据录入!$D:$D,"大创立项",成果数据录入!$B:$B,A23)</f>
        <v>0</v>
      </c>
      <c r="C23" s="7">
        <f>COUNTIFS(成果数据录入!$D:$D,"大创立项",成果数据录入!$B:$B,A23,成果数据录入!$I:$I,"国家级")</f>
        <v>0</v>
      </c>
      <c r="D23" s="7">
        <f>COUNTIFS(成果数据录入!$D:$D,"大创立项",成果数据录入!$B:$B,A23,成果数据录入!$I:$I,"省级")</f>
        <v>0</v>
      </c>
      <c r="E23" s="7">
        <f>COUNTIFS(成果数据录入!$D:$D,"大创立项",成果数据录入!$B:$B,A23,成果数据录入!$I:$I,"校级")</f>
        <v>0</v>
      </c>
      <c r="F23" s="7">
        <f>COUNTIFS(成果数据录入!$D:$D,"大创立项",成果数据录入!$B:$B,A23,成果数据录入!$K:$K,"顶级成果")</f>
        <v>0</v>
      </c>
      <c r="G23" s="7">
        <f>COUNTIFS(成果数据录入!$D:$D,"大创立项",成果数据录入!$B:$B,A23,成果数据录入!$K:$K,"高等级成果")</f>
        <v>0</v>
      </c>
      <c r="H23" s="7">
        <f>COUNTIFS(成果数据录入!$D:$D,"大创立项",成果数据录入!$B:$B,A23,成果数据录入!$K:$K,"中等级成果")</f>
        <v>0</v>
      </c>
      <c r="I23" s="4"/>
      <c r="J23" s="7"/>
      <c r="K23" s="7"/>
      <c r="L23" s="7">
        <f t="shared" si="1"/>
        <v>0</v>
      </c>
      <c r="M23" s="4"/>
      <c r="N23" s="4"/>
    </row>
    <row r="24" ht="15" spans="1:14">
      <c r="A24" s="7">
        <v>2034</v>
      </c>
      <c r="B24" s="7">
        <f>COUNTIFS(成果数据录入!$D:$D,"大创立项",成果数据录入!$B:$B,A24)</f>
        <v>0</v>
      </c>
      <c r="C24" s="7">
        <f>COUNTIFS(成果数据录入!$D:$D,"大创立项",成果数据录入!$B:$B,A24,成果数据录入!$I:$I,"国家级")</f>
        <v>0</v>
      </c>
      <c r="D24" s="7">
        <f>COUNTIFS(成果数据录入!$D:$D,"大创立项",成果数据录入!$B:$B,A24,成果数据录入!$I:$I,"省级")</f>
        <v>0</v>
      </c>
      <c r="E24" s="7">
        <f>COUNTIFS(成果数据录入!$D:$D,"大创立项",成果数据录入!$B:$B,A24,成果数据录入!$I:$I,"校级")</f>
        <v>0</v>
      </c>
      <c r="F24" s="7">
        <f>COUNTIFS(成果数据录入!$D:$D,"大创立项",成果数据录入!$B:$B,A24,成果数据录入!$K:$K,"顶级成果")</f>
        <v>0</v>
      </c>
      <c r="G24" s="7">
        <f>COUNTIFS(成果数据录入!$D:$D,"大创立项",成果数据录入!$B:$B,A24,成果数据录入!$K:$K,"高等级成果")</f>
        <v>0</v>
      </c>
      <c r="H24" s="7">
        <f>COUNTIFS(成果数据录入!$D:$D,"大创立项",成果数据录入!$B:$B,A24,成果数据录入!$K:$K,"中等级成果")</f>
        <v>0</v>
      </c>
      <c r="I24" s="4"/>
      <c r="J24" s="7"/>
      <c r="K24" s="7"/>
      <c r="L24" s="7">
        <f t="shared" si="1"/>
        <v>0</v>
      </c>
      <c r="M24" s="4"/>
      <c r="N24" s="4"/>
    </row>
    <row r="25" ht="15" spans="1:14">
      <c r="A25" s="7">
        <v>2035</v>
      </c>
      <c r="B25" s="7">
        <f>COUNTIFS(成果数据录入!$D:$D,"大创立项",成果数据录入!$B:$B,A25)</f>
        <v>0</v>
      </c>
      <c r="C25" s="7">
        <f>COUNTIFS(成果数据录入!$D:$D,"大创立项",成果数据录入!$B:$B,A25,成果数据录入!$I:$I,"国家级")</f>
        <v>0</v>
      </c>
      <c r="D25" s="7">
        <f>COUNTIFS(成果数据录入!$D:$D,"大创立项",成果数据录入!$B:$B,A25,成果数据录入!$I:$I,"省级")</f>
        <v>0</v>
      </c>
      <c r="E25" s="7">
        <f>COUNTIFS(成果数据录入!$D:$D,"大创立项",成果数据录入!$B:$B,A25,成果数据录入!$I:$I,"校级")</f>
        <v>0</v>
      </c>
      <c r="F25" s="7">
        <f>COUNTIFS(成果数据录入!$D:$D,"大创立项",成果数据录入!$B:$B,A25,成果数据录入!$K:$K,"顶级成果")</f>
        <v>0</v>
      </c>
      <c r="G25" s="7">
        <f>COUNTIFS(成果数据录入!$D:$D,"大创立项",成果数据录入!$B:$B,A25,成果数据录入!$K:$K,"高等级成果")</f>
        <v>0</v>
      </c>
      <c r="H25" s="7">
        <f>COUNTIFS(成果数据录入!$D:$D,"大创立项",成果数据录入!$B:$B,A25,成果数据录入!$K:$K,"中等级成果")</f>
        <v>0</v>
      </c>
      <c r="I25" s="4"/>
      <c r="J25" s="7"/>
      <c r="K25" s="7"/>
      <c r="L25" s="7">
        <f t="shared" si="1"/>
        <v>0</v>
      </c>
      <c r="M25" s="4"/>
      <c r="N25" s="4"/>
    </row>
    <row r="26" ht="15" spans="1:14">
      <c r="A26" s="4"/>
      <c r="B26" s="4"/>
      <c r="C26" s="4"/>
      <c r="D26" s="4"/>
      <c r="E26" s="4"/>
      <c r="F26" s="4"/>
      <c r="G26" s="4"/>
      <c r="H26" s="4"/>
      <c r="I26" s="4"/>
      <c r="J26" s="7"/>
      <c r="K26" s="7"/>
      <c r="L26" s="7">
        <f t="shared" si="1"/>
        <v>0</v>
      </c>
      <c r="M26" s="4"/>
      <c r="N26" s="4"/>
    </row>
    <row r="27" ht="15" spans="1:14">
      <c r="A27" s="4"/>
      <c r="B27" s="4"/>
      <c r="C27" s="4"/>
      <c r="D27" s="4"/>
      <c r="E27" s="4"/>
      <c r="F27" s="4"/>
      <c r="G27" s="4"/>
      <c r="H27" s="4"/>
      <c r="I27" s="4"/>
      <c r="J27" s="7"/>
      <c r="K27" s="7"/>
      <c r="L27" s="7">
        <f t="shared" si="1"/>
        <v>0</v>
      </c>
      <c r="M27" s="4"/>
      <c r="N27" s="4"/>
    </row>
    <row r="28" ht="15" spans="1:14">
      <c r="A28" s="4"/>
      <c r="B28" s="4"/>
      <c r="C28" s="4"/>
      <c r="D28" s="4"/>
      <c r="E28" s="4"/>
      <c r="F28" s="4"/>
      <c r="G28" s="4"/>
      <c r="H28" s="4"/>
      <c r="I28" s="4"/>
      <c r="J28" s="7"/>
      <c r="K28" s="7"/>
      <c r="L28" s="7">
        <f t="shared" si="1"/>
        <v>0</v>
      </c>
      <c r="M28" s="4"/>
      <c r="N28" s="4"/>
    </row>
    <row r="29" ht="15" spans="1:14">
      <c r="A29" s="4"/>
      <c r="B29" s="4"/>
      <c r="C29" s="4"/>
      <c r="D29" s="4"/>
      <c r="E29" s="4"/>
      <c r="F29" s="4"/>
      <c r="G29" s="4"/>
      <c r="H29" s="4"/>
      <c r="I29" s="4"/>
      <c r="J29" s="7"/>
      <c r="K29" s="7"/>
      <c r="L29" s="7"/>
      <c r="M29" s="4"/>
      <c r="N29" s="4"/>
    </row>
    <row r="30" ht="15" spans="1:14">
      <c r="A30" s="4"/>
      <c r="B30" s="4"/>
      <c r="C30" s="4"/>
      <c r="D30" s="4"/>
      <c r="E30" s="4"/>
      <c r="F30" s="4"/>
      <c r="G30" s="4"/>
      <c r="H30" s="4"/>
      <c r="I30" s="4"/>
      <c r="J30" s="7"/>
      <c r="K30" s="7"/>
      <c r="L30" s="7"/>
      <c r="M30" s="4"/>
      <c r="N30" s="4"/>
    </row>
    <row r="31" ht="15.75" spans="1:14">
      <c r="A31" s="4"/>
      <c r="B31" s="4"/>
      <c r="C31" s="4"/>
      <c r="D31" s="4"/>
      <c r="E31" s="4"/>
      <c r="F31" s="4"/>
      <c r="G31" s="4"/>
      <c r="H31" s="4"/>
      <c r="I31" s="4"/>
      <c r="J31" s="6" t="s">
        <v>52</v>
      </c>
      <c r="K31" s="6" t="s">
        <v>2649</v>
      </c>
      <c r="L31" s="6" t="s">
        <v>2668</v>
      </c>
      <c r="M31" s="4"/>
      <c r="N31" s="4"/>
    </row>
    <row r="32" ht="15" spans="1:14">
      <c r="A32" s="4"/>
      <c r="B32" s="4"/>
      <c r="C32" s="4"/>
      <c r="D32" s="4"/>
      <c r="E32" s="4"/>
      <c r="F32" s="4"/>
      <c r="G32" s="4"/>
      <c r="H32" s="4"/>
      <c r="I32" s="4"/>
      <c r="J32" s="7" t="s">
        <v>2669</v>
      </c>
      <c r="K32" s="7">
        <f>COUNTIFS(成果数据录入!$D:$D,"大创立项",成果数据录入!$T:$T,J32)</f>
        <v>0</v>
      </c>
      <c r="L32" s="8">
        <f t="shared" ref="L32:L39" si="2">IF($A$4=0,0,K32/$A$4)</f>
        <v>0</v>
      </c>
      <c r="M32" s="4"/>
      <c r="N32" s="4"/>
    </row>
    <row r="33" ht="15" spans="1:14">
      <c r="A33" s="4"/>
      <c r="B33" s="4"/>
      <c r="C33" s="4"/>
      <c r="D33" s="4"/>
      <c r="E33" s="4"/>
      <c r="F33" s="4"/>
      <c r="G33" s="4"/>
      <c r="H33" s="4"/>
      <c r="I33" s="4"/>
      <c r="J33" s="7" t="s">
        <v>79</v>
      </c>
      <c r="K33" s="7">
        <f>COUNTIFS(成果数据录入!$D:$D,"大创立项",成果数据录入!$T:$T,J33)</f>
        <v>0</v>
      </c>
      <c r="L33" s="8">
        <f t="shared" si="2"/>
        <v>0</v>
      </c>
      <c r="M33" s="4"/>
      <c r="N33" s="4"/>
    </row>
    <row r="34" ht="15" spans="1:14">
      <c r="A34" s="4"/>
      <c r="B34" s="4"/>
      <c r="C34" s="4"/>
      <c r="D34" s="4"/>
      <c r="E34" s="4"/>
      <c r="F34" s="4"/>
      <c r="G34" s="4"/>
      <c r="H34" s="4"/>
      <c r="I34" s="4"/>
      <c r="J34" s="7" t="s">
        <v>2670</v>
      </c>
      <c r="K34" s="7">
        <f>COUNTIFS(成果数据录入!$D:$D,"大创立项",成果数据录入!$T:$T,J34)</f>
        <v>0</v>
      </c>
      <c r="L34" s="8">
        <f t="shared" si="2"/>
        <v>0</v>
      </c>
      <c r="M34" s="4"/>
      <c r="N34" s="4"/>
    </row>
    <row r="35" ht="15" spans="1:14">
      <c r="A35" s="4"/>
      <c r="B35" s="4"/>
      <c r="C35" s="4"/>
      <c r="D35" s="4"/>
      <c r="E35" s="4"/>
      <c r="F35" s="4"/>
      <c r="G35" s="4"/>
      <c r="H35" s="4"/>
      <c r="I35" s="4"/>
      <c r="J35" s="7" t="s">
        <v>2671</v>
      </c>
      <c r="K35" s="7">
        <f>COUNTIFS(成果数据录入!$D:$D,"大创立项",成果数据录入!$T:$T,J35)</f>
        <v>0</v>
      </c>
      <c r="L35" s="8">
        <f t="shared" si="2"/>
        <v>0</v>
      </c>
      <c r="M35" s="4"/>
      <c r="N35" s="4"/>
    </row>
    <row r="36" ht="15" spans="1:14">
      <c r="A36" s="4"/>
      <c r="B36" s="4"/>
      <c r="C36" s="4"/>
      <c r="D36" s="4"/>
      <c r="E36" s="4"/>
      <c r="F36" s="4"/>
      <c r="G36" s="4"/>
      <c r="H36" s="4"/>
      <c r="I36" s="4"/>
      <c r="J36" s="7" t="s">
        <v>2672</v>
      </c>
      <c r="K36" s="7">
        <f>COUNTIFS(成果数据录入!$D:$D,"大创立项",成果数据录入!$T:$T,J36)</f>
        <v>0</v>
      </c>
      <c r="L36" s="8">
        <f t="shared" si="2"/>
        <v>0</v>
      </c>
      <c r="M36" s="4"/>
      <c r="N36" s="4"/>
    </row>
    <row r="37" ht="15" spans="1:14">
      <c r="A37" s="4"/>
      <c r="B37" s="4"/>
      <c r="C37" s="4"/>
      <c r="D37" s="4"/>
      <c r="E37" s="4"/>
      <c r="F37" s="4"/>
      <c r="G37" s="4"/>
      <c r="H37" s="4"/>
      <c r="I37" s="4"/>
      <c r="J37" s="7" t="s">
        <v>2673</v>
      </c>
      <c r="K37" s="7">
        <f>COUNTIFS(成果数据录入!$D:$D,"大创立项",成果数据录入!$T:$T,J37)</f>
        <v>0</v>
      </c>
      <c r="L37" s="8">
        <f t="shared" si="2"/>
        <v>0</v>
      </c>
      <c r="M37" s="4"/>
      <c r="N37" s="4"/>
    </row>
    <row r="38" ht="15" spans="1:14">
      <c r="A38" s="4"/>
      <c r="B38" s="4"/>
      <c r="C38" s="4"/>
      <c r="D38" s="4"/>
      <c r="E38" s="4"/>
      <c r="F38" s="4"/>
      <c r="G38" s="4"/>
      <c r="H38" s="4"/>
      <c r="I38" s="4"/>
      <c r="J38" s="7" t="s">
        <v>2674</v>
      </c>
      <c r="K38" s="7">
        <f>COUNTIFS(成果数据录入!$D:$D,"大创立项",成果数据录入!$T:$T,J38)</f>
        <v>0</v>
      </c>
      <c r="L38" s="8">
        <f t="shared" si="2"/>
        <v>0</v>
      </c>
      <c r="M38" s="4"/>
      <c r="N38" s="4"/>
    </row>
    <row r="39" ht="15" spans="1:14">
      <c r="A39" s="4"/>
      <c r="B39" s="4"/>
      <c r="C39" s="4"/>
      <c r="D39" s="4"/>
      <c r="E39" s="4"/>
      <c r="F39" s="4"/>
      <c r="G39" s="4"/>
      <c r="H39" s="4"/>
      <c r="I39" s="4"/>
      <c r="J39" s="7" t="s">
        <v>216</v>
      </c>
      <c r="K39" s="7">
        <f>COUNTIFS(成果数据录入!$D:$D,"大创立项",成果数据录入!$T:$T,J39)</f>
        <v>0</v>
      </c>
      <c r="L39" s="8">
        <f t="shared" si="2"/>
        <v>0</v>
      </c>
      <c r="M39" s="4"/>
      <c r="N39" s="4"/>
    </row>
    <row r="40" ht="15" spans="1:14">
      <c r="A40" s="4"/>
      <c r="B40" s="4"/>
      <c r="C40" s="4"/>
      <c r="D40" s="4"/>
      <c r="E40" s="4"/>
      <c r="F40" s="4"/>
      <c r="G40" s="4"/>
      <c r="H40" s="4"/>
      <c r="I40" s="4"/>
      <c r="J40" s="7"/>
      <c r="K40" s="7"/>
      <c r="L40" s="7"/>
      <c r="M40" s="4"/>
      <c r="N40" s="4"/>
    </row>
    <row r="41" ht="15" spans="1:14">
      <c r="A41" s="4"/>
      <c r="B41" s="4"/>
      <c r="C41" s="4"/>
      <c r="D41" s="4"/>
      <c r="E41" s="4"/>
      <c r="F41" s="4"/>
      <c r="G41" s="4"/>
      <c r="H41" s="4"/>
      <c r="I41" s="4"/>
      <c r="J41" s="4"/>
      <c r="K41" s="4"/>
      <c r="L41" s="4"/>
      <c r="M41" s="4"/>
      <c r="N41" s="4"/>
    </row>
    <row r="42" ht="15" spans="1:14">
      <c r="A42" s="4"/>
      <c r="B42" s="4"/>
      <c r="C42" s="4"/>
      <c r="D42" s="4"/>
      <c r="E42" s="4"/>
      <c r="F42" s="4"/>
      <c r="G42" s="4"/>
      <c r="H42" s="4"/>
      <c r="I42" s="4"/>
      <c r="J42" s="4"/>
      <c r="K42" s="4"/>
      <c r="L42" s="4"/>
      <c r="M42" s="4"/>
      <c r="N42" s="4"/>
    </row>
    <row r="43" ht="15" spans="1:14">
      <c r="A43" s="4"/>
      <c r="B43" s="4"/>
      <c r="C43" s="4"/>
      <c r="D43" s="4"/>
      <c r="E43" s="4"/>
      <c r="F43" s="4"/>
      <c r="G43" s="4"/>
      <c r="H43" s="4"/>
      <c r="I43" s="4"/>
      <c r="J43" s="4"/>
      <c r="K43" s="4"/>
      <c r="L43" s="4"/>
      <c r="M43" s="4"/>
      <c r="N43" s="4"/>
    </row>
    <row r="44" ht="15" spans="1:14">
      <c r="A44" s="4"/>
      <c r="B44" s="4"/>
      <c r="C44" s="4"/>
      <c r="D44" s="4"/>
      <c r="E44" s="4"/>
      <c r="F44" s="4"/>
      <c r="G44" s="4"/>
      <c r="H44" s="4"/>
      <c r="I44" s="4"/>
      <c r="J44" s="4"/>
      <c r="K44" s="4"/>
      <c r="L44" s="4"/>
      <c r="M44" s="4"/>
      <c r="N44" s="4"/>
    </row>
    <row r="45" ht="15" spans="1:14">
      <c r="A45" s="4"/>
      <c r="B45" s="4"/>
      <c r="C45" s="4"/>
      <c r="D45" s="4"/>
      <c r="E45" s="4"/>
      <c r="F45" s="4"/>
      <c r="G45" s="4"/>
      <c r="H45" s="4"/>
      <c r="I45" s="4"/>
      <c r="J45" s="4"/>
      <c r="K45" s="4"/>
      <c r="L45" s="4"/>
      <c r="M45" s="4"/>
      <c r="N45" s="4"/>
    </row>
    <row r="46" ht="15" spans="1:14">
      <c r="A46" s="4"/>
      <c r="B46" s="4"/>
      <c r="C46" s="4"/>
      <c r="D46" s="4"/>
      <c r="E46" s="4"/>
      <c r="F46" s="4"/>
      <c r="G46" s="4"/>
      <c r="H46" s="4"/>
      <c r="I46" s="4"/>
      <c r="J46" s="4"/>
      <c r="K46" s="4"/>
      <c r="L46" s="4"/>
      <c r="M46" s="4"/>
      <c r="N46" s="4"/>
    </row>
    <row r="47" ht="15" spans="1:14">
      <c r="A47" s="4"/>
      <c r="B47" s="4"/>
      <c r="C47" s="4"/>
      <c r="D47" s="4"/>
      <c r="E47" s="4"/>
      <c r="F47" s="4"/>
      <c r="G47" s="4"/>
      <c r="H47" s="4"/>
      <c r="I47" s="4"/>
      <c r="J47" s="4"/>
      <c r="K47" s="4"/>
      <c r="L47" s="4"/>
      <c r="M47" s="4"/>
      <c r="N47" s="4"/>
    </row>
    <row r="48" ht="15" spans="1:14">
      <c r="A48" s="4"/>
      <c r="B48" s="4"/>
      <c r="C48" s="4"/>
      <c r="D48" s="4"/>
      <c r="E48" s="4"/>
      <c r="F48" s="4"/>
      <c r="G48" s="4"/>
      <c r="H48" s="4"/>
      <c r="I48" s="4"/>
      <c r="J48" s="4"/>
      <c r="K48" s="4"/>
      <c r="L48" s="4"/>
      <c r="M48" s="4"/>
      <c r="N48" s="4"/>
    </row>
    <row r="49" ht="15" spans="1:14">
      <c r="A49" s="4"/>
      <c r="B49" s="4"/>
      <c r="C49" s="4"/>
      <c r="D49" s="4"/>
      <c r="E49" s="4"/>
      <c r="F49" s="4"/>
      <c r="G49" s="4"/>
      <c r="H49" s="4"/>
      <c r="I49" s="4"/>
      <c r="J49" s="4"/>
      <c r="K49" s="4"/>
      <c r="L49" s="4"/>
      <c r="M49" s="4"/>
      <c r="N49" s="4"/>
    </row>
    <row r="50" ht="15" spans="1:14">
      <c r="A50" s="4"/>
      <c r="B50" s="4"/>
      <c r="C50" s="4"/>
      <c r="D50" s="4"/>
      <c r="E50" s="4"/>
      <c r="F50" s="4"/>
      <c r="G50" s="4"/>
      <c r="H50" s="4"/>
      <c r="I50" s="4"/>
      <c r="J50" s="4"/>
      <c r="K50" s="4"/>
      <c r="L50" s="4"/>
      <c r="M50" s="4"/>
      <c r="N50" s="4"/>
    </row>
    <row r="51" ht="15" spans="1:14">
      <c r="A51" s="4"/>
      <c r="B51" s="4"/>
      <c r="C51" s="4"/>
      <c r="D51" s="4"/>
      <c r="E51" s="4"/>
      <c r="F51" s="4"/>
      <c r="G51" s="4"/>
      <c r="H51" s="4"/>
      <c r="I51" s="4"/>
      <c r="J51" s="4"/>
      <c r="K51" s="4"/>
      <c r="L51" s="4"/>
      <c r="M51" s="4"/>
      <c r="N51" s="4"/>
    </row>
    <row r="52" ht="15" spans="1:14">
      <c r="A52" s="4"/>
      <c r="B52" s="4"/>
      <c r="C52" s="4"/>
      <c r="D52" s="4"/>
      <c r="E52" s="4"/>
      <c r="F52" s="4"/>
      <c r="G52" s="4"/>
      <c r="H52" s="4"/>
      <c r="I52" s="4"/>
      <c r="J52" s="4"/>
      <c r="K52" s="4"/>
      <c r="L52" s="4"/>
      <c r="M52" s="4"/>
      <c r="N52" s="4"/>
    </row>
    <row r="53" ht="15" spans="1:14">
      <c r="A53" s="4"/>
      <c r="B53" s="4"/>
      <c r="C53" s="4"/>
      <c r="D53" s="4"/>
      <c r="E53" s="4"/>
      <c r="F53" s="4"/>
      <c r="G53" s="4"/>
      <c r="H53" s="4"/>
      <c r="I53" s="4"/>
      <c r="J53" s="4"/>
      <c r="K53" s="4"/>
      <c r="L53" s="4"/>
      <c r="M53" s="4"/>
      <c r="N53" s="4"/>
    </row>
    <row r="54" ht="15" spans="1:14">
      <c r="A54" s="4"/>
      <c r="B54" s="4"/>
      <c r="C54" s="4"/>
      <c r="D54" s="4"/>
      <c r="E54" s="4"/>
      <c r="F54" s="4"/>
      <c r="G54" s="4"/>
      <c r="H54" s="4"/>
      <c r="I54" s="4"/>
      <c r="J54" s="4"/>
      <c r="K54" s="4"/>
      <c r="L54" s="4"/>
      <c r="M54" s="4"/>
      <c r="N54" s="4"/>
    </row>
    <row r="55" ht="15" spans="1:14">
      <c r="A55" s="4"/>
      <c r="B55" s="4"/>
      <c r="C55" s="4"/>
      <c r="D55" s="4"/>
      <c r="E55" s="4"/>
      <c r="F55" s="4"/>
      <c r="G55" s="4"/>
      <c r="H55" s="4"/>
      <c r="I55" s="4"/>
      <c r="J55" s="4"/>
      <c r="K55" s="4"/>
      <c r="L55" s="4"/>
      <c r="M55" s="4"/>
      <c r="N55" s="4"/>
    </row>
    <row r="56" ht="15" spans="1:14">
      <c r="A56" s="4"/>
      <c r="B56" s="4"/>
      <c r="C56" s="4"/>
      <c r="D56" s="4"/>
      <c r="E56" s="4"/>
      <c r="F56" s="4"/>
      <c r="G56" s="4"/>
      <c r="H56" s="4"/>
      <c r="I56" s="4"/>
      <c r="J56" s="4"/>
      <c r="K56" s="4"/>
      <c r="L56" s="4"/>
      <c r="M56" s="4"/>
      <c r="N56" s="4"/>
    </row>
    <row r="57" ht="15" spans="1:14">
      <c r="A57" s="4"/>
      <c r="B57" s="4"/>
      <c r="C57" s="4"/>
      <c r="D57" s="4"/>
      <c r="E57" s="4"/>
      <c r="F57" s="4"/>
      <c r="G57" s="4"/>
      <c r="H57" s="4"/>
      <c r="I57" s="4"/>
      <c r="J57" s="4"/>
      <c r="K57" s="4"/>
      <c r="L57" s="4"/>
      <c r="M57" s="4"/>
      <c r="N57" s="4"/>
    </row>
    <row r="58" ht="15" spans="1:14">
      <c r="A58" s="4"/>
      <c r="B58" s="4"/>
      <c r="C58" s="4"/>
      <c r="D58" s="4"/>
      <c r="E58" s="4"/>
      <c r="F58" s="4"/>
      <c r="G58" s="4"/>
      <c r="H58" s="4"/>
      <c r="I58" s="4"/>
      <c r="J58" s="4"/>
      <c r="K58" s="4"/>
      <c r="L58" s="4"/>
      <c r="M58" s="4"/>
      <c r="N58" s="4"/>
    </row>
    <row r="59" ht="15" spans="1:14">
      <c r="A59" s="4"/>
      <c r="B59" s="4"/>
      <c r="C59" s="4"/>
      <c r="D59" s="4"/>
      <c r="E59" s="4"/>
      <c r="F59" s="4"/>
      <c r="G59" s="4"/>
      <c r="H59" s="4"/>
      <c r="I59" s="4"/>
      <c r="J59" s="4"/>
      <c r="K59" s="4"/>
      <c r="L59" s="4"/>
      <c r="M59" s="4"/>
      <c r="N59" s="4"/>
    </row>
    <row r="60" ht="15" spans="1:14">
      <c r="A60" s="4"/>
      <c r="B60" s="4"/>
      <c r="C60" s="4"/>
      <c r="D60" s="4"/>
      <c r="E60" s="4"/>
      <c r="F60" s="4"/>
      <c r="G60" s="4"/>
      <c r="H60" s="4"/>
      <c r="I60" s="4"/>
      <c r="J60" s="4"/>
      <c r="K60" s="4"/>
      <c r="L60" s="4"/>
      <c r="M60" s="4"/>
      <c r="N60" s="4"/>
    </row>
  </sheetData>
  <sheetProtection formatCells="0" formatColumns="0" formatRows="0" insertRows="0" insertColumns="0" insertHyperlinks="0" deleteColumns="0" deleteRows="0" sort="0" autoFilter="0" pivotTables="0"/>
  <mergeCells count="2">
    <mergeCell ref="A1:N1"/>
    <mergeCell ref="A2:N2"/>
  </mergeCells>
  <pageMargins left="0.7" right="0.7" top="0.75" bottom="0.75" header="0.3" footer="0.3"/>
  <headerFooter/>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0"/>
  <sheetViews>
    <sheetView zoomScale="30" zoomScaleNormal="30" topLeftCell="A3" workbookViewId="0">
      <selection activeCell="F29" sqref="F29"/>
    </sheetView>
  </sheetViews>
  <sheetFormatPr defaultColWidth="9" defaultRowHeight="13.5"/>
  <cols>
    <col min="1" max="1" width="34" customWidth="1"/>
    <col min="2" max="8" width="12" customWidth="1"/>
    <col min="10" max="10" width="22" customWidth="1"/>
    <col min="11" max="12" width="10" customWidth="1"/>
  </cols>
  <sheetData>
    <row r="1" ht="15" customHeight="1" spans="1:14">
      <c r="A1" s="1" t="s">
        <v>2680</v>
      </c>
      <c r="B1" s="1" t="s">
        <v>2680</v>
      </c>
      <c r="C1" s="1" t="s">
        <v>2680</v>
      </c>
      <c r="D1" s="1" t="s">
        <v>2680</v>
      </c>
      <c r="E1" s="1" t="s">
        <v>2680</v>
      </c>
      <c r="F1" s="1" t="s">
        <v>2680</v>
      </c>
      <c r="G1" s="1" t="s">
        <v>2680</v>
      </c>
      <c r="H1" s="1" t="s">
        <v>2680</v>
      </c>
      <c r="I1" s="1" t="s">
        <v>2680</v>
      </c>
      <c r="J1" s="1" t="s">
        <v>2680</v>
      </c>
      <c r="K1" s="1" t="s">
        <v>2680</v>
      </c>
      <c r="L1" s="1" t="s">
        <v>2680</v>
      </c>
      <c r="M1" s="1" t="s">
        <v>2680</v>
      </c>
      <c r="N1" s="1" t="s">
        <v>2680</v>
      </c>
    </row>
    <row r="2" ht="13.05" customHeight="1" spans="1:14">
      <c r="A2" s="2" t="s">
        <v>2681</v>
      </c>
      <c r="B2" s="2"/>
      <c r="C2" s="2"/>
      <c r="D2" s="2"/>
      <c r="E2" s="2"/>
      <c r="F2" s="2"/>
      <c r="G2" s="2"/>
      <c r="H2" s="2"/>
      <c r="I2" s="2"/>
      <c r="J2" s="2"/>
      <c r="K2" s="2"/>
      <c r="L2" s="2"/>
      <c r="M2" s="2"/>
      <c r="N2" s="2"/>
    </row>
    <row r="3" ht="31.5" spans="1:14">
      <c r="A3" s="3" t="s">
        <v>1</v>
      </c>
      <c r="B3" s="3" t="s">
        <v>68</v>
      </c>
      <c r="C3" s="3" t="s">
        <v>89</v>
      </c>
      <c r="D3" s="3" t="s">
        <v>129</v>
      </c>
      <c r="E3" s="3" t="s">
        <v>218</v>
      </c>
      <c r="F3" s="3" t="s">
        <v>70</v>
      </c>
      <c r="G3" s="3" t="s">
        <v>91</v>
      </c>
      <c r="H3" s="3" t="s">
        <v>2667</v>
      </c>
      <c r="I3" s="4"/>
      <c r="J3" s="4"/>
      <c r="K3" s="4"/>
      <c r="L3" s="4"/>
      <c r="M3" s="4"/>
      <c r="N3" s="4"/>
    </row>
    <row r="4" ht="20.25" spans="1:14">
      <c r="A4" s="5">
        <f>COUNTIF(成果数据录入!$D:$D,"福建省大学生创业之星")</f>
        <v>6</v>
      </c>
      <c r="B4" s="5">
        <f>COUNTIFS(成果数据录入!$D:$D,"福建省大学生创业之星",成果数据录入!$I:$I,"国家级")</f>
        <v>4</v>
      </c>
      <c r="C4" s="5">
        <f>COUNTIFS(成果数据录入!$D:$D,"福建省大学生创业之星",成果数据录入!$I:$I,"省级")</f>
        <v>0</v>
      </c>
      <c r="D4" s="5">
        <f>COUNTIFS(成果数据录入!$D:$D,"福建省大学生创业之星",成果数据录入!$I:$I,"校级")</f>
        <v>0</v>
      </c>
      <c r="E4" s="5">
        <f>COUNTIFS(成果数据录入!$D:$D,"福建省大学生创业之星",成果数据录入!$K:$K,"顶级成果")</f>
        <v>1</v>
      </c>
      <c r="F4" s="5">
        <f>COUNTIFS(成果数据录入!$D:$D,"福建省大学生创业之星",成果数据录入!$K:$K,"高等级成果")</f>
        <v>5</v>
      </c>
      <c r="G4" s="5">
        <f>COUNTIFS(成果数据录入!$D:$D,"福建省大学生创业之星",成果数据录入!$K:$K,"中等级成果")</f>
        <v>0</v>
      </c>
      <c r="H4" s="5">
        <f>COUNTIFS(成果数据录入!$D:$D,"福建省大学生创业之星",成果数据录入!$N:$N,"&lt;&gt;")</f>
        <v>6</v>
      </c>
      <c r="I4" s="4"/>
      <c r="J4" s="4"/>
      <c r="K4" s="4"/>
      <c r="L4" s="4"/>
      <c r="M4" s="4"/>
      <c r="N4" s="4"/>
    </row>
    <row r="5" ht="15" spans="1:14">
      <c r="A5" s="4"/>
      <c r="B5" s="4"/>
      <c r="C5" s="4"/>
      <c r="D5" s="4"/>
      <c r="E5" s="4"/>
      <c r="F5" s="4"/>
      <c r="G5" s="4"/>
      <c r="H5" s="4"/>
      <c r="I5" s="4"/>
      <c r="J5" s="4"/>
      <c r="K5" s="4"/>
      <c r="L5" s="4"/>
      <c r="M5" s="4"/>
      <c r="N5" s="4"/>
    </row>
    <row r="6" ht="15.75" spans="1:14">
      <c r="A6" s="6" t="s">
        <v>11</v>
      </c>
      <c r="B6" s="6" t="s">
        <v>12</v>
      </c>
      <c r="C6" s="6" t="s">
        <v>68</v>
      </c>
      <c r="D6" s="6" t="s">
        <v>89</v>
      </c>
      <c r="E6" s="6" t="s">
        <v>129</v>
      </c>
      <c r="F6" s="6" t="s">
        <v>218</v>
      </c>
      <c r="G6" s="6" t="s">
        <v>70</v>
      </c>
      <c r="H6" s="6" t="s">
        <v>91</v>
      </c>
      <c r="I6" s="4"/>
      <c r="J6" s="6" t="s">
        <v>41</v>
      </c>
      <c r="K6" s="6" t="s">
        <v>2649</v>
      </c>
      <c r="L6" s="6" t="s">
        <v>2668</v>
      </c>
      <c r="M6" s="4"/>
      <c r="N6" s="4"/>
    </row>
    <row r="7" ht="15" spans="1:14">
      <c r="A7" s="7">
        <v>2017</v>
      </c>
      <c r="B7" s="7">
        <f>COUNTIFS(成果数据录入!$D:$D,"福建省大学生创业之星",成果数据录入!$B:$B,A7)</f>
        <v>0</v>
      </c>
      <c r="C7" s="7">
        <f>COUNTIFS(成果数据录入!$D:$D,"福建省大学生创业之星",成果数据录入!$B:$B,A7,成果数据录入!$I:$I,"国家级")</f>
        <v>0</v>
      </c>
      <c r="D7" s="7">
        <f>COUNTIFS(成果数据录入!$D:$D,"福建省大学生创业之星",成果数据录入!$B:$B,A7,成果数据录入!$I:$I,"省级")</f>
        <v>0</v>
      </c>
      <c r="E7" s="7">
        <f>COUNTIFS(成果数据录入!$D:$D,"福建省大学生创业之星",成果数据录入!$B:$B,A7,成果数据录入!$I:$I,"校级")</f>
        <v>0</v>
      </c>
      <c r="F7" s="7">
        <f>COUNTIFS(成果数据录入!$D:$D,"福建省大学生创业之星",成果数据录入!$B:$B,A7,成果数据录入!$K:$K,"顶级成果")</f>
        <v>0</v>
      </c>
      <c r="G7" s="7">
        <f>COUNTIFS(成果数据录入!$D:$D,"福建省大学生创业之星",成果数据录入!$B:$B,A7,成果数据录入!$K:$K,"高等级成果")</f>
        <v>0</v>
      </c>
      <c r="H7" s="7">
        <f>COUNTIFS(成果数据录入!$D:$D,"福建省大学生创业之星",成果数据录入!$B:$B,A7,成果数据录入!$K:$K,"中等级成果")</f>
        <v>0</v>
      </c>
      <c r="I7" s="4"/>
      <c r="J7" s="7" t="s">
        <v>68</v>
      </c>
      <c r="K7" s="7">
        <f>COUNTIFS(成果数据录入!$D:$D,"福建省大学生创业之星",成果数据录入!$I:$I,J7)</f>
        <v>4</v>
      </c>
      <c r="L7" s="8">
        <f t="shared" ref="L7:L12" si="0">IF($A$4=0,0,K7/$A$4)</f>
        <v>0.666666666666667</v>
      </c>
      <c r="M7" s="4"/>
      <c r="N7" s="4"/>
    </row>
    <row r="8" ht="15" spans="1:14">
      <c r="A8" s="7">
        <v>2018</v>
      </c>
      <c r="B8" s="7">
        <f>COUNTIFS(成果数据录入!$D:$D,"福建省大学生创业之星",成果数据录入!$B:$B,A8)</f>
        <v>2</v>
      </c>
      <c r="C8" s="7">
        <f>COUNTIFS(成果数据录入!$D:$D,"福建省大学生创业之星",成果数据录入!$B:$B,A8,成果数据录入!$I:$I,"国家级")</f>
        <v>0</v>
      </c>
      <c r="D8" s="7">
        <f>COUNTIFS(成果数据录入!$D:$D,"福建省大学生创业之星",成果数据录入!$B:$B,A8,成果数据录入!$I:$I,"省级")</f>
        <v>0</v>
      </c>
      <c r="E8" s="7">
        <f>COUNTIFS(成果数据录入!$D:$D,"福建省大学生创业之星",成果数据录入!$B:$B,A8,成果数据录入!$I:$I,"校级")</f>
        <v>0</v>
      </c>
      <c r="F8" s="7">
        <f>COUNTIFS(成果数据录入!$D:$D,"福建省大学生创业之星",成果数据录入!$B:$B,A8,成果数据录入!$K:$K,"顶级成果")</f>
        <v>1</v>
      </c>
      <c r="G8" s="7">
        <f>COUNTIFS(成果数据录入!$D:$D,"福建省大学生创业之星",成果数据录入!$B:$B,A8,成果数据录入!$K:$K,"高等级成果")</f>
        <v>1</v>
      </c>
      <c r="H8" s="7">
        <f>COUNTIFS(成果数据录入!$D:$D,"福建省大学生创业之星",成果数据录入!$B:$B,A8,成果数据录入!$K:$K,"中等级成果")</f>
        <v>0</v>
      </c>
      <c r="I8" s="4"/>
      <c r="J8" s="7" t="s">
        <v>89</v>
      </c>
      <c r="K8" s="7">
        <f>COUNTIFS(成果数据录入!$D:$D,"福建省大学生创业之星",成果数据录入!$I:$I,J8)</f>
        <v>0</v>
      </c>
      <c r="L8" s="8">
        <f t="shared" si="0"/>
        <v>0</v>
      </c>
      <c r="M8" s="4"/>
      <c r="N8" s="4"/>
    </row>
    <row r="9" ht="15" spans="1:14">
      <c r="A9" s="7">
        <v>2019</v>
      </c>
      <c r="B9" s="7">
        <f>COUNTIFS(成果数据录入!$D:$D,"福建省大学生创业之星",成果数据录入!$B:$B,A9)</f>
        <v>0</v>
      </c>
      <c r="C9" s="7">
        <f>COUNTIFS(成果数据录入!$D:$D,"福建省大学生创业之星",成果数据录入!$B:$B,A9,成果数据录入!$I:$I,"国家级")</f>
        <v>0</v>
      </c>
      <c r="D9" s="7">
        <f>COUNTIFS(成果数据录入!$D:$D,"福建省大学生创业之星",成果数据录入!$B:$B,A9,成果数据录入!$I:$I,"省级")</f>
        <v>0</v>
      </c>
      <c r="E9" s="7">
        <f>COUNTIFS(成果数据录入!$D:$D,"福建省大学生创业之星",成果数据录入!$B:$B,A9,成果数据录入!$I:$I,"校级")</f>
        <v>0</v>
      </c>
      <c r="F9" s="7">
        <f>COUNTIFS(成果数据录入!$D:$D,"福建省大学生创业之星",成果数据录入!$B:$B,A9,成果数据录入!$K:$K,"顶级成果")</f>
        <v>0</v>
      </c>
      <c r="G9" s="7">
        <f>COUNTIFS(成果数据录入!$D:$D,"福建省大学生创业之星",成果数据录入!$B:$B,A9,成果数据录入!$K:$K,"高等级成果")</f>
        <v>0</v>
      </c>
      <c r="H9" s="7">
        <f>COUNTIFS(成果数据录入!$D:$D,"福建省大学生创业之星",成果数据录入!$B:$B,A9,成果数据录入!$K:$K,"中等级成果")</f>
        <v>0</v>
      </c>
      <c r="I9" s="4"/>
      <c r="J9" s="7" t="s">
        <v>2634</v>
      </c>
      <c r="K9" s="7">
        <f>COUNTIFS(成果数据录入!$D:$D,"福建省大学生创业之星",成果数据录入!$I:$I,J9)</f>
        <v>0</v>
      </c>
      <c r="L9" s="8">
        <f t="shared" si="0"/>
        <v>0</v>
      </c>
      <c r="M9" s="4"/>
      <c r="N9" s="4"/>
    </row>
    <row r="10" ht="15" spans="1:14">
      <c r="A10" s="7">
        <v>2020</v>
      </c>
      <c r="B10" s="7">
        <f>COUNTIFS(成果数据录入!$D:$D,"福建省大学生创业之星",成果数据录入!$B:$B,A10)</f>
        <v>0</v>
      </c>
      <c r="C10" s="7">
        <f>COUNTIFS(成果数据录入!$D:$D,"福建省大学生创业之星",成果数据录入!$B:$B,A10,成果数据录入!$I:$I,"国家级")</f>
        <v>0</v>
      </c>
      <c r="D10" s="7">
        <f>COUNTIFS(成果数据录入!$D:$D,"福建省大学生创业之星",成果数据录入!$B:$B,A10,成果数据录入!$I:$I,"省级")</f>
        <v>0</v>
      </c>
      <c r="E10" s="7">
        <f>COUNTIFS(成果数据录入!$D:$D,"福建省大学生创业之星",成果数据录入!$B:$B,A10,成果数据录入!$I:$I,"校级")</f>
        <v>0</v>
      </c>
      <c r="F10" s="7">
        <f>COUNTIFS(成果数据录入!$D:$D,"福建省大学生创业之星",成果数据录入!$B:$B,A10,成果数据录入!$K:$K,"顶级成果")</f>
        <v>0</v>
      </c>
      <c r="G10" s="7">
        <f>COUNTIFS(成果数据录入!$D:$D,"福建省大学生创业之星",成果数据录入!$B:$B,A10,成果数据录入!$K:$K,"高等级成果")</f>
        <v>0</v>
      </c>
      <c r="H10" s="7">
        <f>COUNTIFS(成果数据录入!$D:$D,"福建省大学生创业之星",成果数据录入!$B:$B,A10,成果数据录入!$K:$K,"中等级成果")</f>
        <v>0</v>
      </c>
      <c r="I10" s="4"/>
      <c r="J10" s="7" t="s">
        <v>129</v>
      </c>
      <c r="K10" s="7">
        <f>COUNTIFS(成果数据录入!$D:$D,"福建省大学生创业之星",成果数据录入!$I:$I,J10)</f>
        <v>0</v>
      </c>
      <c r="L10" s="8">
        <f t="shared" si="0"/>
        <v>0</v>
      </c>
      <c r="M10" s="4"/>
      <c r="N10" s="4"/>
    </row>
    <row r="11" ht="15" spans="1:14">
      <c r="A11" s="7">
        <v>2021</v>
      </c>
      <c r="B11" s="7">
        <f>COUNTIFS(成果数据录入!$D:$D,"福建省大学生创业之星",成果数据录入!$B:$B,A11)</f>
        <v>1</v>
      </c>
      <c r="C11" s="7">
        <f>COUNTIFS(成果数据录入!$D:$D,"福建省大学生创业之星",成果数据录入!$B:$B,A11,成果数据录入!$I:$I,"国家级")</f>
        <v>1</v>
      </c>
      <c r="D11" s="7">
        <f>COUNTIFS(成果数据录入!$D:$D,"福建省大学生创业之星",成果数据录入!$B:$B,A11,成果数据录入!$I:$I,"省级")</f>
        <v>0</v>
      </c>
      <c r="E11" s="7">
        <f>COUNTIFS(成果数据录入!$D:$D,"福建省大学生创业之星",成果数据录入!$B:$B,A11,成果数据录入!$I:$I,"校级")</f>
        <v>0</v>
      </c>
      <c r="F11" s="7">
        <f>COUNTIFS(成果数据录入!$D:$D,"福建省大学生创业之星",成果数据录入!$B:$B,A11,成果数据录入!$K:$K,"顶级成果")</f>
        <v>0</v>
      </c>
      <c r="G11" s="7">
        <f>COUNTIFS(成果数据录入!$D:$D,"福建省大学生创业之星",成果数据录入!$B:$B,A11,成果数据录入!$K:$K,"高等级成果")</f>
        <v>1</v>
      </c>
      <c r="H11" s="7">
        <f>COUNTIFS(成果数据录入!$D:$D,"福建省大学生创业之星",成果数据录入!$B:$B,A11,成果数据录入!$K:$K,"中等级成果")</f>
        <v>0</v>
      </c>
      <c r="I11" s="4"/>
      <c r="J11" s="7" t="s">
        <v>2637</v>
      </c>
      <c r="K11" s="7">
        <f>COUNTIFS(成果数据录入!$D:$D,"福建省大学生创业之星",成果数据录入!$I:$I,J11)</f>
        <v>0</v>
      </c>
      <c r="L11" s="8">
        <f t="shared" si="0"/>
        <v>0</v>
      </c>
      <c r="M11" s="4"/>
      <c r="N11" s="4"/>
    </row>
    <row r="12" ht="15" spans="1:14">
      <c r="A12" s="7">
        <v>2022</v>
      </c>
      <c r="B12" s="7">
        <f>COUNTIFS(成果数据录入!$D:$D,"福建省大学生创业之星",成果数据录入!$B:$B,A12)</f>
        <v>0</v>
      </c>
      <c r="C12" s="7">
        <f>COUNTIFS(成果数据录入!$D:$D,"福建省大学生创业之星",成果数据录入!$B:$B,A12,成果数据录入!$I:$I,"国家级")</f>
        <v>0</v>
      </c>
      <c r="D12" s="7">
        <f>COUNTIFS(成果数据录入!$D:$D,"福建省大学生创业之星",成果数据录入!$B:$B,A12,成果数据录入!$I:$I,"省级")</f>
        <v>0</v>
      </c>
      <c r="E12" s="7">
        <f>COUNTIFS(成果数据录入!$D:$D,"福建省大学生创业之星",成果数据录入!$B:$B,A12,成果数据录入!$I:$I,"校级")</f>
        <v>0</v>
      </c>
      <c r="F12" s="7">
        <f>COUNTIFS(成果数据录入!$D:$D,"福建省大学生创业之星",成果数据录入!$B:$B,A12,成果数据录入!$K:$K,"顶级成果")</f>
        <v>0</v>
      </c>
      <c r="G12" s="7">
        <f>COUNTIFS(成果数据录入!$D:$D,"福建省大学生创业之星",成果数据录入!$B:$B,A12,成果数据录入!$K:$K,"高等级成果")</f>
        <v>0</v>
      </c>
      <c r="H12" s="7">
        <f>COUNTIFS(成果数据录入!$D:$D,"福建省大学生创业之星",成果数据录入!$B:$B,A12,成果数据录入!$K:$K,"中等级成果")</f>
        <v>0</v>
      </c>
      <c r="I12" s="4"/>
      <c r="J12" s="7" t="s">
        <v>216</v>
      </c>
      <c r="K12" s="7">
        <f>COUNTIFS(成果数据录入!$D:$D,"福建省大学生创业之星",成果数据录入!$I:$I,J12)</f>
        <v>2</v>
      </c>
      <c r="L12" s="8">
        <f t="shared" si="0"/>
        <v>0.333333333333333</v>
      </c>
      <c r="M12" s="4"/>
      <c r="N12" s="4"/>
    </row>
    <row r="13" ht="15" spans="1:14">
      <c r="A13" s="7">
        <v>2023</v>
      </c>
      <c r="B13" s="7">
        <f>COUNTIFS(成果数据录入!$D:$D,"福建省大学生创业之星",成果数据录入!$B:$B,A13)</f>
        <v>2</v>
      </c>
      <c r="C13" s="7">
        <f>COUNTIFS(成果数据录入!$D:$D,"福建省大学生创业之星",成果数据录入!$B:$B,A13,成果数据录入!$I:$I,"国家级")</f>
        <v>2</v>
      </c>
      <c r="D13" s="7">
        <f>COUNTIFS(成果数据录入!$D:$D,"福建省大学生创业之星",成果数据录入!$B:$B,A13,成果数据录入!$I:$I,"省级")</f>
        <v>0</v>
      </c>
      <c r="E13" s="7">
        <f>COUNTIFS(成果数据录入!$D:$D,"福建省大学生创业之星",成果数据录入!$B:$B,A13,成果数据录入!$I:$I,"校级")</f>
        <v>0</v>
      </c>
      <c r="F13" s="7">
        <f>COUNTIFS(成果数据录入!$D:$D,"福建省大学生创业之星",成果数据录入!$B:$B,A13,成果数据录入!$K:$K,"顶级成果")</f>
        <v>0</v>
      </c>
      <c r="G13" s="7">
        <f>COUNTIFS(成果数据录入!$D:$D,"福建省大学生创业之星",成果数据录入!$B:$B,A13,成果数据录入!$K:$K,"高等级成果")</f>
        <v>2</v>
      </c>
      <c r="H13" s="7">
        <f>COUNTIFS(成果数据录入!$D:$D,"福建省大学生创业之星",成果数据录入!$B:$B,A13,成果数据录入!$K:$K,"中等级成果")</f>
        <v>0</v>
      </c>
      <c r="I13" s="4"/>
      <c r="J13" s="7"/>
      <c r="K13" s="7"/>
      <c r="L13" s="7"/>
      <c r="M13" s="4"/>
      <c r="N13" s="4"/>
    </row>
    <row r="14" ht="15" spans="1:14">
      <c r="A14" s="7">
        <v>2024</v>
      </c>
      <c r="B14" s="7">
        <f>COUNTIFS(成果数据录入!$D:$D,"福建省大学生创业之星",成果数据录入!$B:$B,A14)</f>
        <v>0</v>
      </c>
      <c r="C14" s="7">
        <f>COUNTIFS(成果数据录入!$D:$D,"福建省大学生创业之星",成果数据录入!$B:$B,A14,成果数据录入!$I:$I,"国家级")</f>
        <v>0</v>
      </c>
      <c r="D14" s="7">
        <f>COUNTIFS(成果数据录入!$D:$D,"福建省大学生创业之星",成果数据录入!$B:$B,A14,成果数据录入!$I:$I,"省级")</f>
        <v>0</v>
      </c>
      <c r="E14" s="7">
        <f>COUNTIFS(成果数据录入!$D:$D,"福建省大学生创业之星",成果数据录入!$B:$B,A14,成果数据录入!$I:$I,"校级")</f>
        <v>0</v>
      </c>
      <c r="F14" s="7">
        <f>COUNTIFS(成果数据录入!$D:$D,"福建省大学生创业之星",成果数据录入!$B:$B,A14,成果数据录入!$K:$K,"顶级成果")</f>
        <v>0</v>
      </c>
      <c r="G14" s="7">
        <f>COUNTIFS(成果数据录入!$D:$D,"福建省大学生创业之星",成果数据录入!$B:$B,A14,成果数据录入!$K:$K,"高等级成果")</f>
        <v>0</v>
      </c>
      <c r="H14" s="7">
        <f>COUNTIFS(成果数据录入!$D:$D,"福建省大学生创业之星",成果数据录入!$B:$B,A14,成果数据录入!$K:$K,"中等级成果")</f>
        <v>0</v>
      </c>
      <c r="I14" s="4"/>
      <c r="J14" s="7"/>
      <c r="K14" s="7"/>
      <c r="L14" s="7"/>
      <c r="M14" s="4"/>
      <c r="N14" s="4"/>
    </row>
    <row r="15" ht="15.75" spans="1:14">
      <c r="A15" s="7">
        <v>2025</v>
      </c>
      <c r="B15" s="7">
        <f>COUNTIFS(成果数据录入!$D:$D,"福建省大学生创业之星",成果数据录入!$B:$B,A15)</f>
        <v>1</v>
      </c>
      <c r="C15" s="7">
        <f>COUNTIFS(成果数据录入!$D:$D,"福建省大学生创业之星",成果数据录入!$B:$B,A15,成果数据录入!$I:$I,"国家级")</f>
        <v>1</v>
      </c>
      <c r="D15" s="7">
        <f>COUNTIFS(成果数据录入!$D:$D,"福建省大学生创业之星",成果数据录入!$B:$B,A15,成果数据录入!$I:$I,"省级")</f>
        <v>0</v>
      </c>
      <c r="E15" s="7">
        <f>COUNTIFS(成果数据录入!$D:$D,"福建省大学生创业之星",成果数据录入!$B:$B,A15,成果数据录入!$I:$I,"校级")</f>
        <v>0</v>
      </c>
      <c r="F15" s="7">
        <f>COUNTIFS(成果数据录入!$D:$D,"福建省大学生创业之星",成果数据录入!$B:$B,A15,成果数据录入!$K:$K,"顶级成果")</f>
        <v>0</v>
      </c>
      <c r="G15" s="7">
        <f>COUNTIFS(成果数据录入!$D:$D,"福建省大学生创业之星",成果数据录入!$B:$B,A15,成果数据录入!$K:$K,"高等级成果")</f>
        <v>1</v>
      </c>
      <c r="H15" s="7">
        <f>COUNTIFS(成果数据录入!$D:$D,"福建省大学生创业之星",成果数据录入!$B:$B,A15,成果数据录入!$K:$K,"中等级成果")</f>
        <v>0</v>
      </c>
      <c r="I15" s="4"/>
      <c r="J15" s="6" t="s">
        <v>42</v>
      </c>
      <c r="K15" s="6" t="s">
        <v>2649</v>
      </c>
      <c r="L15" s="6" t="s">
        <v>2668</v>
      </c>
      <c r="M15" s="4"/>
      <c r="N15" s="4"/>
    </row>
    <row r="16" ht="15" spans="1:14">
      <c r="A16" s="7">
        <v>2026</v>
      </c>
      <c r="B16" s="7">
        <f>COUNTIFS(成果数据录入!$D:$D,"福建省大学生创业之星",成果数据录入!$B:$B,A16)</f>
        <v>0</v>
      </c>
      <c r="C16" s="7">
        <f>COUNTIFS(成果数据录入!$D:$D,"福建省大学生创业之星",成果数据录入!$B:$B,A16,成果数据录入!$I:$I,"国家级")</f>
        <v>0</v>
      </c>
      <c r="D16" s="7">
        <f>COUNTIFS(成果数据录入!$D:$D,"福建省大学生创业之星",成果数据录入!$B:$B,A16,成果数据录入!$I:$I,"省级")</f>
        <v>0</v>
      </c>
      <c r="E16" s="7">
        <f>COUNTIFS(成果数据录入!$D:$D,"福建省大学生创业之星",成果数据录入!$B:$B,A16,成果数据录入!$I:$I,"校级")</f>
        <v>0</v>
      </c>
      <c r="F16" s="7">
        <f>COUNTIFS(成果数据录入!$D:$D,"福建省大学生创业之星",成果数据录入!$B:$B,A16,成果数据录入!$K:$K,"顶级成果")</f>
        <v>0</v>
      </c>
      <c r="G16" s="7">
        <f>COUNTIFS(成果数据录入!$D:$D,"福建省大学生创业之星",成果数据录入!$B:$B,A16,成果数据录入!$K:$K,"高等级成果")</f>
        <v>0</v>
      </c>
      <c r="H16" s="7">
        <f>COUNTIFS(成果数据录入!$D:$D,"福建省大学生创业之星",成果数据录入!$B:$B,A16,成果数据录入!$K:$K,"中等级成果")</f>
        <v>0</v>
      </c>
      <c r="I16" s="4"/>
      <c r="J16" s="7" t="s">
        <v>4</v>
      </c>
      <c r="K16" s="7">
        <f>COUNTIFS(成果数据录入!$D:$D,"福建省大学生创业之星",成果数据录入!$J:$J,J16)</f>
        <v>5</v>
      </c>
      <c r="L16" s="8">
        <f t="shared" ref="L16:L28" si="1">IF($A$4=0,0,K16/$A$4)</f>
        <v>0.833333333333333</v>
      </c>
      <c r="M16" s="4"/>
      <c r="N16" s="4"/>
    </row>
    <row r="17" ht="15" spans="1:14">
      <c r="A17" s="7">
        <v>2027</v>
      </c>
      <c r="B17" s="7">
        <f>COUNTIFS(成果数据录入!$D:$D,"福建省大学生创业之星",成果数据录入!$B:$B,A17)</f>
        <v>0</v>
      </c>
      <c r="C17" s="7">
        <f>COUNTIFS(成果数据录入!$D:$D,"福建省大学生创业之星",成果数据录入!$B:$B,A17,成果数据录入!$I:$I,"国家级")</f>
        <v>0</v>
      </c>
      <c r="D17" s="7">
        <f>COUNTIFS(成果数据录入!$D:$D,"福建省大学生创业之星",成果数据录入!$B:$B,A17,成果数据录入!$I:$I,"省级")</f>
        <v>0</v>
      </c>
      <c r="E17" s="7">
        <f>COUNTIFS(成果数据录入!$D:$D,"福建省大学生创业之星",成果数据录入!$B:$B,A17,成果数据录入!$I:$I,"校级")</f>
        <v>0</v>
      </c>
      <c r="F17" s="7">
        <f>COUNTIFS(成果数据录入!$D:$D,"福建省大学生创业之星",成果数据录入!$B:$B,A17,成果数据录入!$K:$K,"顶级成果")</f>
        <v>0</v>
      </c>
      <c r="G17" s="7">
        <f>COUNTIFS(成果数据录入!$D:$D,"福建省大学生创业之星",成果数据录入!$B:$B,A17,成果数据录入!$K:$K,"高等级成果")</f>
        <v>0</v>
      </c>
      <c r="H17" s="7">
        <f>COUNTIFS(成果数据录入!$D:$D,"福建省大学生创业之星",成果数据录入!$B:$B,A17,成果数据录入!$K:$K,"中等级成果")</f>
        <v>0</v>
      </c>
      <c r="I17" s="4"/>
      <c r="J17" s="7" t="s">
        <v>635</v>
      </c>
      <c r="K17" s="7">
        <f>COUNTIFS(成果数据录入!$D:$D,"福建省大学生创业之星",成果数据录入!$J:$J,J17)</f>
        <v>0</v>
      </c>
      <c r="L17" s="8">
        <f t="shared" si="1"/>
        <v>0</v>
      </c>
      <c r="M17" s="4"/>
      <c r="N17" s="4"/>
    </row>
    <row r="18" ht="15" spans="1:14">
      <c r="A18" s="7">
        <v>2028</v>
      </c>
      <c r="B18" s="7">
        <f>COUNTIFS(成果数据录入!$D:$D,"福建省大学生创业之星",成果数据录入!$B:$B,A18)</f>
        <v>0</v>
      </c>
      <c r="C18" s="7">
        <f>COUNTIFS(成果数据录入!$D:$D,"福建省大学生创业之星",成果数据录入!$B:$B,A18,成果数据录入!$I:$I,"国家级")</f>
        <v>0</v>
      </c>
      <c r="D18" s="7">
        <f>COUNTIFS(成果数据录入!$D:$D,"福建省大学生创业之星",成果数据录入!$B:$B,A18,成果数据录入!$I:$I,"省级")</f>
        <v>0</v>
      </c>
      <c r="E18" s="7">
        <f>COUNTIFS(成果数据录入!$D:$D,"福建省大学生创业之星",成果数据录入!$B:$B,A18,成果数据录入!$I:$I,"校级")</f>
        <v>0</v>
      </c>
      <c r="F18" s="7">
        <f>COUNTIFS(成果数据录入!$D:$D,"福建省大学生创业之星",成果数据录入!$B:$B,A18,成果数据录入!$K:$K,"顶级成果")</f>
        <v>0</v>
      </c>
      <c r="G18" s="7">
        <f>COUNTIFS(成果数据录入!$D:$D,"福建省大学生创业之星",成果数据录入!$B:$B,A18,成果数据录入!$K:$K,"高等级成果")</f>
        <v>0</v>
      </c>
      <c r="H18" s="7">
        <f>COUNTIFS(成果数据录入!$D:$D,"福建省大学生创业之星",成果数据录入!$B:$B,A18,成果数据录入!$K:$K,"中等级成果")</f>
        <v>0</v>
      </c>
      <c r="I18" s="4"/>
      <c r="J18" s="7" t="s">
        <v>138</v>
      </c>
      <c r="K18" s="7">
        <f>COUNTIFS(成果数据录入!$D:$D,"福建省大学生创业之星",成果数据录入!$J:$J,J18)</f>
        <v>0</v>
      </c>
      <c r="L18" s="8">
        <f t="shared" si="1"/>
        <v>0</v>
      </c>
      <c r="M18" s="4"/>
      <c r="N18" s="4"/>
    </row>
    <row r="19" ht="15" spans="1:14">
      <c r="A19" s="7">
        <v>2029</v>
      </c>
      <c r="B19" s="7">
        <f>COUNTIFS(成果数据录入!$D:$D,"福建省大学生创业之星",成果数据录入!$B:$B,A19)</f>
        <v>0</v>
      </c>
      <c r="C19" s="7">
        <f>COUNTIFS(成果数据录入!$D:$D,"福建省大学生创业之星",成果数据录入!$B:$B,A19,成果数据录入!$I:$I,"国家级")</f>
        <v>0</v>
      </c>
      <c r="D19" s="7">
        <f>COUNTIFS(成果数据录入!$D:$D,"福建省大学生创业之星",成果数据录入!$B:$B,A19,成果数据录入!$I:$I,"省级")</f>
        <v>0</v>
      </c>
      <c r="E19" s="7">
        <f>COUNTIFS(成果数据录入!$D:$D,"福建省大学生创业之星",成果数据录入!$B:$B,A19,成果数据录入!$I:$I,"校级")</f>
        <v>0</v>
      </c>
      <c r="F19" s="7">
        <f>COUNTIFS(成果数据录入!$D:$D,"福建省大学生创业之星",成果数据录入!$B:$B,A19,成果数据录入!$K:$K,"顶级成果")</f>
        <v>0</v>
      </c>
      <c r="G19" s="7">
        <f>COUNTIFS(成果数据录入!$D:$D,"福建省大学生创业之星",成果数据录入!$B:$B,A19,成果数据录入!$K:$K,"高等级成果")</f>
        <v>0</v>
      </c>
      <c r="H19" s="7">
        <f>COUNTIFS(成果数据录入!$D:$D,"福建省大学生创业之星",成果数据录入!$B:$B,A19,成果数据录入!$K:$K,"中等级成果")</f>
        <v>0</v>
      </c>
      <c r="I19" s="4"/>
      <c r="J19" s="7" t="s">
        <v>149</v>
      </c>
      <c r="K19" s="7">
        <f>COUNTIFS(成果数据录入!$D:$D,"福建省大学生创业之星",成果数据录入!$J:$J,J19)</f>
        <v>0</v>
      </c>
      <c r="L19" s="8">
        <f t="shared" si="1"/>
        <v>0</v>
      </c>
      <c r="M19" s="4"/>
      <c r="N19" s="4"/>
    </row>
    <row r="20" ht="15" spans="1:14">
      <c r="A20" s="7">
        <v>2030</v>
      </c>
      <c r="B20" s="7">
        <f>COUNTIFS(成果数据录入!$D:$D,"福建省大学生创业之星",成果数据录入!$B:$B,A20)</f>
        <v>0</v>
      </c>
      <c r="C20" s="7">
        <f>COUNTIFS(成果数据录入!$D:$D,"福建省大学生创业之星",成果数据录入!$B:$B,A20,成果数据录入!$I:$I,"国家级")</f>
        <v>0</v>
      </c>
      <c r="D20" s="7">
        <f>COUNTIFS(成果数据录入!$D:$D,"福建省大学生创业之星",成果数据录入!$B:$B,A20,成果数据录入!$I:$I,"省级")</f>
        <v>0</v>
      </c>
      <c r="E20" s="7">
        <f>COUNTIFS(成果数据录入!$D:$D,"福建省大学生创业之星",成果数据录入!$B:$B,A20,成果数据录入!$I:$I,"校级")</f>
        <v>0</v>
      </c>
      <c r="F20" s="7">
        <f>COUNTIFS(成果数据录入!$D:$D,"福建省大学生创业之星",成果数据录入!$B:$B,A20,成果数据录入!$K:$K,"顶级成果")</f>
        <v>0</v>
      </c>
      <c r="G20" s="7">
        <f>COUNTIFS(成果数据录入!$D:$D,"福建省大学生创业之星",成果数据录入!$B:$B,A20,成果数据录入!$K:$K,"高等级成果")</f>
        <v>0</v>
      </c>
      <c r="H20" s="7">
        <f>COUNTIFS(成果数据录入!$D:$D,"福建省大学生创业之星",成果数据录入!$B:$B,A20,成果数据录入!$K:$K,"中等级成果")</f>
        <v>0</v>
      </c>
      <c r="I20" s="4"/>
      <c r="J20" s="7" t="s">
        <v>651</v>
      </c>
      <c r="K20" s="7">
        <f>COUNTIFS(成果数据录入!$D:$D,"福建省大学生创业之星",成果数据录入!$J:$J,J20)</f>
        <v>0</v>
      </c>
      <c r="L20" s="8">
        <f t="shared" si="1"/>
        <v>0</v>
      </c>
      <c r="M20" s="4"/>
      <c r="N20" s="4"/>
    </row>
    <row r="21" ht="15" spans="1:14">
      <c r="A21" s="7">
        <v>2031</v>
      </c>
      <c r="B21" s="7">
        <f>COUNTIFS(成果数据录入!$D:$D,"福建省大学生创业之星",成果数据录入!$B:$B,A21)</f>
        <v>0</v>
      </c>
      <c r="C21" s="7">
        <f>COUNTIFS(成果数据录入!$D:$D,"福建省大学生创业之星",成果数据录入!$B:$B,A21,成果数据录入!$I:$I,"国家级")</f>
        <v>0</v>
      </c>
      <c r="D21" s="7">
        <f>COUNTIFS(成果数据录入!$D:$D,"福建省大学生创业之星",成果数据录入!$B:$B,A21,成果数据录入!$I:$I,"省级")</f>
        <v>0</v>
      </c>
      <c r="E21" s="7">
        <f>COUNTIFS(成果数据录入!$D:$D,"福建省大学生创业之星",成果数据录入!$B:$B,A21,成果数据录入!$I:$I,"校级")</f>
        <v>0</v>
      </c>
      <c r="F21" s="7">
        <f>COUNTIFS(成果数据录入!$D:$D,"福建省大学生创业之星",成果数据录入!$B:$B,A21,成果数据录入!$K:$K,"顶级成果")</f>
        <v>0</v>
      </c>
      <c r="G21" s="7">
        <f>COUNTIFS(成果数据录入!$D:$D,"福建省大学生创业之星",成果数据录入!$B:$B,A21,成果数据录入!$K:$K,"高等级成果")</f>
        <v>0</v>
      </c>
      <c r="H21" s="7">
        <f>COUNTIFS(成果数据录入!$D:$D,"福建省大学生创业之星",成果数据录入!$B:$B,A21,成果数据录入!$K:$K,"中等级成果")</f>
        <v>0</v>
      </c>
      <c r="I21" s="4"/>
      <c r="J21" s="7" t="s">
        <v>90</v>
      </c>
      <c r="K21" s="7">
        <f>COUNTIFS(成果数据录入!$D:$D,"福建省大学生创业之星",成果数据录入!$J:$J,J21)</f>
        <v>0</v>
      </c>
      <c r="L21" s="8">
        <f t="shared" si="1"/>
        <v>0</v>
      </c>
      <c r="M21" s="4"/>
      <c r="N21" s="4"/>
    </row>
    <row r="22" ht="15" spans="1:14">
      <c r="A22" s="7">
        <v>2032</v>
      </c>
      <c r="B22" s="7">
        <f>COUNTIFS(成果数据录入!$D:$D,"福建省大学生创业之星",成果数据录入!$B:$B,A22)</f>
        <v>0</v>
      </c>
      <c r="C22" s="7">
        <f>COUNTIFS(成果数据录入!$D:$D,"福建省大学生创业之星",成果数据录入!$B:$B,A22,成果数据录入!$I:$I,"国家级")</f>
        <v>0</v>
      </c>
      <c r="D22" s="7">
        <f>COUNTIFS(成果数据录入!$D:$D,"福建省大学生创业之星",成果数据录入!$B:$B,A22,成果数据录入!$I:$I,"省级")</f>
        <v>0</v>
      </c>
      <c r="E22" s="7">
        <f>COUNTIFS(成果数据录入!$D:$D,"福建省大学生创业之星",成果数据录入!$B:$B,A22,成果数据录入!$I:$I,"校级")</f>
        <v>0</v>
      </c>
      <c r="F22" s="7">
        <f>COUNTIFS(成果数据录入!$D:$D,"福建省大学生创业之星",成果数据录入!$B:$B,A22,成果数据录入!$K:$K,"顶级成果")</f>
        <v>0</v>
      </c>
      <c r="G22" s="7">
        <f>COUNTIFS(成果数据录入!$D:$D,"福建省大学生创业之星",成果数据录入!$B:$B,A22,成果数据录入!$K:$K,"高等级成果")</f>
        <v>0</v>
      </c>
      <c r="H22" s="7">
        <f>COUNTIFS(成果数据录入!$D:$D,"福建省大学生创业之星",成果数据录入!$B:$B,A22,成果数据录入!$K:$K,"中等级成果")</f>
        <v>0</v>
      </c>
      <c r="I22" s="4"/>
      <c r="J22" s="7" t="s">
        <v>69</v>
      </c>
      <c r="K22" s="7">
        <f>COUNTIFS(成果数据录入!$D:$D,"福建省大学生创业之星",成果数据录入!$J:$J,J22)</f>
        <v>0</v>
      </c>
      <c r="L22" s="8">
        <f t="shared" si="1"/>
        <v>0</v>
      </c>
      <c r="M22" s="4"/>
      <c r="N22" s="4"/>
    </row>
    <row r="23" ht="15" spans="1:14">
      <c r="A23" s="7">
        <v>2033</v>
      </c>
      <c r="B23" s="7">
        <f>COUNTIFS(成果数据录入!$D:$D,"福建省大学生创业之星",成果数据录入!$B:$B,A23)</f>
        <v>0</v>
      </c>
      <c r="C23" s="7">
        <f>COUNTIFS(成果数据录入!$D:$D,"福建省大学生创业之星",成果数据录入!$B:$B,A23,成果数据录入!$I:$I,"国家级")</f>
        <v>0</v>
      </c>
      <c r="D23" s="7">
        <f>COUNTIFS(成果数据录入!$D:$D,"福建省大学生创业之星",成果数据录入!$B:$B,A23,成果数据录入!$I:$I,"省级")</f>
        <v>0</v>
      </c>
      <c r="E23" s="7">
        <f>COUNTIFS(成果数据录入!$D:$D,"福建省大学生创业之星",成果数据录入!$B:$B,A23,成果数据录入!$I:$I,"校级")</f>
        <v>0</v>
      </c>
      <c r="F23" s="7">
        <f>COUNTIFS(成果数据录入!$D:$D,"福建省大学生创业之星",成果数据录入!$B:$B,A23,成果数据录入!$K:$K,"顶级成果")</f>
        <v>0</v>
      </c>
      <c r="G23" s="7">
        <f>COUNTIFS(成果数据录入!$D:$D,"福建省大学生创业之星",成果数据录入!$B:$B,A23,成果数据录入!$K:$K,"高等级成果")</f>
        <v>0</v>
      </c>
      <c r="H23" s="7">
        <f>COUNTIFS(成果数据录入!$D:$D,"福建省大学生创业之星",成果数据录入!$B:$B,A23,成果数据录入!$K:$K,"中等级成果")</f>
        <v>0</v>
      </c>
      <c r="I23" s="4"/>
      <c r="J23" s="7" t="s">
        <v>2642</v>
      </c>
      <c r="K23" s="7">
        <f>COUNTIFS(成果数据录入!$D:$D,"福建省大学生创业之星",成果数据录入!$J:$J,J23)</f>
        <v>0</v>
      </c>
      <c r="L23" s="8">
        <f t="shared" si="1"/>
        <v>0</v>
      </c>
      <c r="M23" s="4"/>
      <c r="N23" s="4"/>
    </row>
    <row r="24" ht="15" spans="1:14">
      <c r="A24" s="7">
        <v>2034</v>
      </c>
      <c r="B24" s="7">
        <f>COUNTIFS(成果数据录入!$D:$D,"福建省大学生创业之星",成果数据录入!$B:$B,A24)</f>
        <v>0</v>
      </c>
      <c r="C24" s="7">
        <f>COUNTIFS(成果数据录入!$D:$D,"福建省大学生创业之星",成果数据录入!$B:$B,A24,成果数据录入!$I:$I,"国家级")</f>
        <v>0</v>
      </c>
      <c r="D24" s="7">
        <f>COUNTIFS(成果数据录入!$D:$D,"福建省大学生创业之星",成果数据录入!$B:$B,A24,成果数据录入!$I:$I,"省级")</f>
        <v>0</v>
      </c>
      <c r="E24" s="7">
        <f>COUNTIFS(成果数据录入!$D:$D,"福建省大学生创业之星",成果数据录入!$B:$B,A24,成果数据录入!$I:$I,"校级")</f>
        <v>0</v>
      </c>
      <c r="F24" s="7">
        <f>COUNTIFS(成果数据录入!$D:$D,"福建省大学生创业之星",成果数据录入!$B:$B,A24,成果数据录入!$K:$K,"顶级成果")</f>
        <v>0</v>
      </c>
      <c r="G24" s="7">
        <f>COUNTIFS(成果数据录入!$D:$D,"福建省大学生创业之星",成果数据录入!$B:$B,A24,成果数据录入!$K:$K,"高等级成果")</f>
        <v>0</v>
      </c>
      <c r="H24" s="7">
        <f>COUNTIFS(成果数据录入!$D:$D,"福建省大学生创业之星",成果数据录入!$B:$B,A24,成果数据录入!$K:$K,"中等级成果")</f>
        <v>0</v>
      </c>
      <c r="I24" s="4"/>
      <c r="J24" s="7"/>
      <c r="K24" s="7"/>
      <c r="L24" s="7">
        <f t="shared" si="1"/>
        <v>0</v>
      </c>
      <c r="M24" s="4"/>
      <c r="N24" s="4"/>
    </row>
    <row r="25" ht="15" spans="1:14">
      <c r="A25" s="7">
        <v>2035</v>
      </c>
      <c r="B25" s="7">
        <f>COUNTIFS(成果数据录入!$D:$D,"福建省大学生创业之星",成果数据录入!$B:$B,A25)</f>
        <v>0</v>
      </c>
      <c r="C25" s="7">
        <f>COUNTIFS(成果数据录入!$D:$D,"福建省大学生创业之星",成果数据录入!$B:$B,A25,成果数据录入!$I:$I,"国家级")</f>
        <v>0</v>
      </c>
      <c r="D25" s="7">
        <f>COUNTIFS(成果数据录入!$D:$D,"福建省大学生创业之星",成果数据录入!$B:$B,A25,成果数据录入!$I:$I,"省级")</f>
        <v>0</v>
      </c>
      <c r="E25" s="7">
        <f>COUNTIFS(成果数据录入!$D:$D,"福建省大学生创业之星",成果数据录入!$B:$B,A25,成果数据录入!$I:$I,"校级")</f>
        <v>0</v>
      </c>
      <c r="F25" s="7">
        <f>COUNTIFS(成果数据录入!$D:$D,"福建省大学生创业之星",成果数据录入!$B:$B,A25,成果数据录入!$K:$K,"顶级成果")</f>
        <v>0</v>
      </c>
      <c r="G25" s="7">
        <f>COUNTIFS(成果数据录入!$D:$D,"福建省大学生创业之星",成果数据录入!$B:$B,A25,成果数据录入!$K:$K,"高等级成果")</f>
        <v>0</v>
      </c>
      <c r="H25" s="7">
        <f>COUNTIFS(成果数据录入!$D:$D,"福建省大学生创业之星",成果数据录入!$B:$B,A25,成果数据录入!$K:$K,"中等级成果")</f>
        <v>0</v>
      </c>
      <c r="I25" s="4"/>
      <c r="J25" s="7"/>
      <c r="K25" s="7"/>
      <c r="L25" s="7">
        <f t="shared" si="1"/>
        <v>0</v>
      </c>
      <c r="M25" s="4"/>
      <c r="N25" s="4"/>
    </row>
    <row r="26" ht="15" spans="1:14">
      <c r="A26" s="4"/>
      <c r="B26" s="4"/>
      <c r="C26" s="4"/>
      <c r="D26" s="4"/>
      <c r="E26" s="4"/>
      <c r="F26" s="4"/>
      <c r="G26" s="4"/>
      <c r="H26" s="4"/>
      <c r="I26" s="4"/>
      <c r="J26" s="7"/>
      <c r="K26" s="7"/>
      <c r="L26" s="7">
        <f t="shared" si="1"/>
        <v>0</v>
      </c>
      <c r="M26" s="4"/>
      <c r="N26" s="4"/>
    </row>
    <row r="27" ht="15" spans="1:14">
      <c r="A27" s="4"/>
      <c r="B27" s="4"/>
      <c r="C27" s="4"/>
      <c r="D27" s="4"/>
      <c r="E27" s="4"/>
      <c r="F27" s="4"/>
      <c r="G27" s="4"/>
      <c r="H27" s="4"/>
      <c r="I27" s="4"/>
      <c r="J27" s="7"/>
      <c r="K27" s="7"/>
      <c r="L27" s="7">
        <f t="shared" si="1"/>
        <v>0</v>
      </c>
      <c r="M27" s="4"/>
      <c r="N27" s="4"/>
    </row>
    <row r="28" ht="15" spans="1:14">
      <c r="A28" s="4"/>
      <c r="B28" s="4"/>
      <c r="C28" s="4"/>
      <c r="D28" s="4"/>
      <c r="E28" s="4"/>
      <c r="F28" s="4"/>
      <c r="G28" s="4"/>
      <c r="H28" s="4"/>
      <c r="I28" s="4"/>
      <c r="J28" s="7"/>
      <c r="K28" s="7"/>
      <c r="L28" s="7">
        <f t="shared" si="1"/>
        <v>0</v>
      </c>
      <c r="M28" s="4"/>
      <c r="N28" s="4"/>
    </row>
    <row r="29" ht="15" spans="1:14">
      <c r="A29" s="4"/>
      <c r="B29" s="4"/>
      <c r="C29" s="4"/>
      <c r="D29" s="4"/>
      <c r="E29" s="4"/>
      <c r="F29" s="4"/>
      <c r="G29" s="4"/>
      <c r="H29" s="4"/>
      <c r="I29" s="4"/>
      <c r="J29" s="7"/>
      <c r="K29" s="7"/>
      <c r="L29" s="7"/>
      <c r="M29" s="4"/>
      <c r="N29" s="4"/>
    </row>
    <row r="30" ht="15" spans="1:14">
      <c r="A30" s="4"/>
      <c r="B30" s="4"/>
      <c r="C30" s="4"/>
      <c r="D30" s="4"/>
      <c r="E30" s="4"/>
      <c r="F30" s="4"/>
      <c r="G30" s="4"/>
      <c r="H30" s="4"/>
      <c r="I30" s="4"/>
      <c r="J30" s="7"/>
      <c r="K30" s="7"/>
      <c r="L30" s="7"/>
      <c r="M30" s="4"/>
      <c r="N30" s="4"/>
    </row>
    <row r="31" ht="15.75" spans="1:14">
      <c r="A31" s="4"/>
      <c r="B31" s="4"/>
      <c r="C31" s="4"/>
      <c r="D31" s="4"/>
      <c r="E31" s="4"/>
      <c r="F31" s="4"/>
      <c r="G31" s="4"/>
      <c r="H31" s="4"/>
      <c r="I31" s="4"/>
      <c r="J31" s="6" t="s">
        <v>52</v>
      </c>
      <c r="K31" s="6" t="s">
        <v>2649</v>
      </c>
      <c r="L31" s="6" t="s">
        <v>2668</v>
      </c>
      <c r="M31" s="4"/>
      <c r="N31" s="4"/>
    </row>
    <row r="32" ht="15" spans="1:14">
      <c r="A32" s="4"/>
      <c r="B32" s="4"/>
      <c r="C32" s="4"/>
      <c r="D32" s="4"/>
      <c r="E32" s="4"/>
      <c r="F32" s="4"/>
      <c r="G32" s="4"/>
      <c r="H32" s="4"/>
      <c r="I32" s="4"/>
      <c r="J32" s="7" t="s">
        <v>2669</v>
      </c>
      <c r="K32" s="7">
        <f>COUNTIFS(成果数据录入!$D:$D,"福建省大学生创业之星",成果数据录入!$T:$T,J32)</f>
        <v>0</v>
      </c>
      <c r="L32" s="8">
        <f t="shared" ref="L32:L39" si="2">IF($A$4=0,0,K32/$A$4)</f>
        <v>0</v>
      </c>
      <c r="M32" s="4"/>
      <c r="N32" s="4"/>
    </row>
    <row r="33" ht="15" spans="1:14">
      <c r="A33" s="4"/>
      <c r="B33" s="4"/>
      <c r="C33" s="4"/>
      <c r="D33" s="4"/>
      <c r="E33" s="4"/>
      <c r="F33" s="4"/>
      <c r="G33" s="4"/>
      <c r="H33" s="4"/>
      <c r="I33" s="4"/>
      <c r="J33" s="7" t="s">
        <v>79</v>
      </c>
      <c r="K33" s="7">
        <f>COUNTIFS(成果数据录入!$D:$D,"福建省大学生创业之星",成果数据录入!$T:$T,J33)</f>
        <v>0</v>
      </c>
      <c r="L33" s="8">
        <f t="shared" si="2"/>
        <v>0</v>
      </c>
      <c r="M33" s="4"/>
      <c r="N33" s="4"/>
    </row>
    <row r="34" ht="15" spans="1:14">
      <c r="A34" s="4"/>
      <c r="B34" s="4"/>
      <c r="C34" s="4"/>
      <c r="D34" s="4"/>
      <c r="E34" s="4"/>
      <c r="F34" s="4"/>
      <c r="G34" s="4"/>
      <c r="H34" s="4"/>
      <c r="I34" s="4"/>
      <c r="J34" s="7" t="s">
        <v>2670</v>
      </c>
      <c r="K34" s="7">
        <f>COUNTIFS(成果数据录入!$D:$D,"福建省大学生创业之星",成果数据录入!$T:$T,J34)</f>
        <v>0</v>
      </c>
      <c r="L34" s="8">
        <f t="shared" si="2"/>
        <v>0</v>
      </c>
      <c r="M34" s="4"/>
      <c r="N34" s="4"/>
    </row>
    <row r="35" ht="15" spans="1:14">
      <c r="A35" s="4"/>
      <c r="B35" s="4"/>
      <c r="C35" s="4"/>
      <c r="D35" s="4"/>
      <c r="E35" s="4"/>
      <c r="F35" s="4"/>
      <c r="G35" s="4"/>
      <c r="H35" s="4"/>
      <c r="I35" s="4"/>
      <c r="J35" s="7" t="s">
        <v>2671</v>
      </c>
      <c r="K35" s="7">
        <f>COUNTIFS(成果数据录入!$D:$D,"福建省大学生创业之星",成果数据录入!$T:$T,J35)</f>
        <v>0</v>
      </c>
      <c r="L35" s="8">
        <f t="shared" si="2"/>
        <v>0</v>
      </c>
      <c r="M35" s="4"/>
      <c r="N35" s="4"/>
    </row>
    <row r="36" ht="15" spans="1:14">
      <c r="A36" s="4"/>
      <c r="B36" s="4"/>
      <c r="C36" s="4"/>
      <c r="D36" s="4"/>
      <c r="E36" s="4"/>
      <c r="F36" s="4"/>
      <c r="G36" s="4"/>
      <c r="H36" s="4"/>
      <c r="I36" s="4"/>
      <c r="J36" s="7" t="s">
        <v>2672</v>
      </c>
      <c r="K36" s="7">
        <f>COUNTIFS(成果数据录入!$D:$D,"福建省大学生创业之星",成果数据录入!$T:$T,J36)</f>
        <v>0</v>
      </c>
      <c r="L36" s="8">
        <f t="shared" si="2"/>
        <v>0</v>
      </c>
      <c r="M36" s="4"/>
      <c r="N36" s="4"/>
    </row>
    <row r="37" ht="15" spans="1:14">
      <c r="A37" s="4"/>
      <c r="B37" s="4"/>
      <c r="C37" s="4"/>
      <c r="D37" s="4"/>
      <c r="E37" s="4"/>
      <c r="F37" s="4"/>
      <c r="G37" s="4"/>
      <c r="H37" s="4"/>
      <c r="I37" s="4"/>
      <c r="J37" s="7" t="s">
        <v>2673</v>
      </c>
      <c r="K37" s="7">
        <f>COUNTIFS(成果数据录入!$D:$D,"福建省大学生创业之星",成果数据录入!$T:$T,J37)</f>
        <v>0</v>
      </c>
      <c r="L37" s="8">
        <f t="shared" si="2"/>
        <v>0</v>
      </c>
      <c r="M37" s="4"/>
      <c r="N37" s="4"/>
    </row>
    <row r="38" ht="15" spans="1:14">
      <c r="A38" s="4"/>
      <c r="B38" s="4"/>
      <c r="C38" s="4"/>
      <c r="D38" s="4"/>
      <c r="E38" s="4"/>
      <c r="F38" s="4"/>
      <c r="G38" s="4"/>
      <c r="H38" s="4"/>
      <c r="I38" s="4"/>
      <c r="J38" s="7" t="s">
        <v>2674</v>
      </c>
      <c r="K38" s="7">
        <f>COUNTIFS(成果数据录入!$D:$D,"福建省大学生创业之星",成果数据录入!$T:$T,J38)</f>
        <v>0</v>
      </c>
      <c r="L38" s="8">
        <f t="shared" si="2"/>
        <v>0</v>
      </c>
      <c r="M38" s="4"/>
      <c r="N38" s="4"/>
    </row>
    <row r="39" ht="15" spans="1:14">
      <c r="A39" s="4"/>
      <c r="B39" s="4"/>
      <c r="C39" s="4"/>
      <c r="D39" s="4"/>
      <c r="E39" s="4"/>
      <c r="F39" s="4"/>
      <c r="G39" s="4"/>
      <c r="H39" s="4"/>
      <c r="I39" s="4"/>
      <c r="J39" s="7" t="s">
        <v>216</v>
      </c>
      <c r="K39" s="7">
        <f>COUNTIFS(成果数据录入!$D:$D,"福建省大学生创业之星",成果数据录入!$T:$T,J39)</f>
        <v>0</v>
      </c>
      <c r="L39" s="8">
        <f t="shared" si="2"/>
        <v>0</v>
      </c>
      <c r="M39" s="4"/>
      <c r="N39" s="4"/>
    </row>
    <row r="40" ht="15" spans="1:14">
      <c r="A40" s="4"/>
      <c r="B40" s="4"/>
      <c r="C40" s="4"/>
      <c r="D40" s="4"/>
      <c r="E40" s="4"/>
      <c r="F40" s="4"/>
      <c r="G40" s="4"/>
      <c r="H40" s="4"/>
      <c r="I40" s="4"/>
      <c r="J40" s="7"/>
      <c r="K40" s="7"/>
      <c r="L40" s="7"/>
      <c r="M40" s="4"/>
      <c r="N40" s="4"/>
    </row>
    <row r="41" ht="15" spans="1:14">
      <c r="A41" s="4"/>
      <c r="B41" s="4"/>
      <c r="C41" s="4"/>
      <c r="D41" s="4"/>
      <c r="E41" s="4"/>
      <c r="F41" s="4"/>
      <c r="G41" s="4"/>
      <c r="H41" s="4"/>
      <c r="I41" s="4"/>
      <c r="J41" s="4"/>
      <c r="K41" s="4"/>
      <c r="L41" s="4"/>
      <c r="M41" s="4"/>
      <c r="N41" s="4"/>
    </row>
    <row r="42" ht="15" spans="1:14">
      <c r="A42" s="4"/>
      <c r="B42" s="4"/>
      <c r="C42" s="4"/>
      <c r="D42" s="4"/>
      <c r="E42" s="4"/>
      <c r="F42" s="4"/>
      <c r="G42" s="4"/>
      <c r="H42" s="4"/>
      <c r="I42" s="4"/>
      <c r="J42" s="4"/>
      <c r="K42" s="4"/>
      <c r="L42" s="4"/>
      <c r="M42" s="4"/>
      <c r="N42" s="4"/>
    </row>
    <row r="43" ht="15" spans="1:14">
      <c r="A43" s="4"/>
      <c r="B43" s="4"/>
      <c r="C43" s="4"/>
      <c r="D43" s="4"/>
      <c r="E43" s="4"/>
      <c r="F43" s="4"/>
      <c r="G43" s="4"/>
      <c r="H43" s="4"/>
      <c r="I43" s="4"/>
      <c r="J43" s="4"/>
      <c r="K43" s="4"/>
      <c r="L43" s="4"/>
      <c r="M43" s="4"/>
      <c r="N43" s="4"/>
    </row>
    <row r="44" ht="15" spans="1:14">
      <c r="A44" s="4"/>
      <c r="B44" s="4"/>
      <c r="C44" s="4"/>
      <c r="D44" s="4"/>
      <c r="E44" s="4"/>
      <c r="F44" s="4"/>
      <c r="G44" s="4"/>
      <c r="H44" s="4"/>
      <c r="I44" s="4"/>
      <c r="J44" s="4"/>
      <c r="K44" s="4"/>
      <c r="L44" s="4"/>
      <c r="M44" s="4"/>
      <c r="N44" s="4"/>
    </row>
    <row r="45" ht="15" spans="1:14">
      <c r="A45" s="4"/>
      <c r="B45" s="4"/>
      <c r="C45" s="4"/>
      <c r="D45" s="4"/>
      <c r="E45" s="4"/>
      <c r="F45" s="4"/>
      <c r="G45" s="4"/>
      <c r="H45" s="4"/>
      <c r="I45" s="4"/>
      <c r="J45" s="4"/>
      <c r="K45" s="4"/>
      <c r="L45" s="4"/>
      <c r="M45" s="4"/>
      <c r="N45" s="4"/>
    </row>
    <row r="46" ht="15" spans="1:14">
      <c r="A46" s="4"/>
      <c r="B46" s="4"/>
      <c r="C46" s="4"/>
      <c r="D46" s="4"/>
      <c r="E46" s="4"/>
      <c r="F46" s="4"/>
      <c r="G46" s="4"/>
      <c r="H46" s="4"/>
      <c r="I46" s="4"/>
      <c r="J46" s="4"/>
      <c r="K46" s="4"/>
      <c r="L46" s="4"/>
      <c r="M46" s="4"/>
      <c r="N46" s="4"/>
    </row>
    <row r="47" ht="15" spans="1:14">
      <c r="A47" s="4"/>
      <c r="B47" s="4"/>
      <c r="C47" s="4"/>
      <c r="D47" s="4"/>
      <c r="E47" s="4"/>
      <c r="F47" s="4"/>
      <c r="G47" s="4"/>
      <c r="H47" s="4"/>
      <c r="I47" s="4"/>
      <c r="J47" s="4"/>
      <c r="K47" s="4"/>
      <c r="L47" s="4"/>
      <c r="M47" s="4"/>
      <c r="N47" s="4"/>
    </row>
    <row r="48" ht="15" spans="1:14">
      <c r="A48" s="4"/>
      <c r="B48" s="4"/>
      <c r="C48" s="4"/>
      <c r="D48" s="4"/>
      <c r="E48" s="4"/>
      <c r="F48" s="4"/>
      <c r="G48" s="4"/>
      <c r="H48" s="4"/>
      <c r="I48" s="4"/>
      <c r="J48" s="4"/>
      <c r="K48" s="4"/>
      <c r="L48" s="4"/>
      <c r="M48" s="4"/>
      <c r="N48" s="4"/>
    </row>
    <row r="49" ht="15" spans="1:14">
      <c r="A49" s="4"/>
      <c r="B49" s="4"/>
      <c r="C49" s="4"/>
      <c r="D49" s="4"/>
      <c r="E49" s="4"/>
      <c r="F49" s="4"/>
      <c r="G49" s="4"/>
      <c r="H49" s="4"/>
      <c r="I49" s="4"/>
      <c r="J49" s="4"/>
      <c r="K49" s="4"/>
      <c r="L49" s="4"/>
      <c r="M49" s="4"/>
      <c r="N49" s="4"/>
    </row>
    <row r="50" ht="15" spans="1:14">
      <c r="A50" s="4"/>
      <c r="B50" s="4"/>
      <c r="C50" s="4"/>
      <c r="D50" s="4"/>
      <c r="E50" s="4"/>
      <c r="F50" s="4"/>
      <c r="G50" s="4"/>
      <c r="H50" s="4"/>
      <c r="I50" s="4"/>
      <c r="J50" s="4"/>
      <c r="K50" s="4"/>
      <c r="L50" s="4"/>
      <c r="M50" s="4"/>
      <c r="N50" s="4"/>
    </row>
    <row r="51" ht="15" spans="1:14">
      <c r="A51" s="4"/>
      <c r="B51" s="4"/>
      <c r="C51" s="4"/>
      <c r="D51" s="4"/>
      <c r="E51" s="4"/>
      <c r="F51" s="4"/>
      <c r="G51" s="4"/>
      <c r="H51" s="4"/>
      <c r="I51" s="4"/>
      <c r="J51" s="4"/>
      <c r="K51" s="4"/>
      <c r="L51" s="4"/>
      <c r="M51" s="4"/>
      <c r="N51" s="4"/>
    </row>
    <row r="52" ht="15" spans="1:14">
      <c r="A52" s="4"/>
      <c r="B52" s="4"/>
      <c r="C52" s="4"/>
      <c r="D52" s="4"/>
      <c r="E52" s="4"/>
      <c r="F52" s="4"/>
      <c r="G52" s="4"/>
      <c r="H52" s="4"/>
      <c r="I52" s="4"/>
      <c r="J52" s="4"/>
      <c r="K52" s="4"/>
      <c r="L52" s="4"/>
      <c r="M52" s="4"/>
      <c r="N52" s="4"/>
    </row>
    <row r="53" ht="15" spans="1:14">
      <c r="A53" s="4"/>
      <c r="B53" s="4"/>
      <c r="C53" s="4"/>
      <c r="D53" s="4"/>
      <c r="E53" s="4"/>
      <c r="F53" s="4"/>
      <c r="G53" s="4"/>
      <c r="H53" s="4"/>
      <c r="I53" s="4"/>
      <c r="J53" s="4"/>
      <c r="K53" s="4"/>
      <c r="L53" s="4"/>
      <c r="M53" s="4"/>
      <c r="N53" s="4"/>
    </row>
    <row r="54" ht="15" spans="1:14">
      <c r="A54" s="4"/>
      <c r="B54" s="4"/>
      <c r="C54" s="4"/>
      <c r="D54" s="4"/>
      <c r="E54" s="4"/>
      <c r="F54" s="4"/>
      <c r="G54" s="4"/>
      <c r="H54" s="4"/>
      <c r="I54" s="4"/>
      <c r="J54" s="4"/>
      <c r="K54" s="4"/>
      <c r="L54" s="4"/>
      <c r="M54" s="4"/>
      <c r="N54" s="4"/>
    </row>
    <row r="55" ht="15" spans="1:14">
      <c r="A55" s="4"/>
      <c r="B55" s="4"/>
      <c r="C55" s="4"/>
      <c r="D55" s="4"/>
      <c r="E55" s="4"/>
      <c r="F55" s="4"/>
      <c r="G55" s="4"/>
      <c r="H55" s="4"/>
      <c r="I55" s="4"/>
      <c r="J55" s="4"/>
      <c r="K55" s="4"/>
      <c r="L55" s="4"/>
      <c r="M55" s="4"/>
      <c r="N55" s="4"/>
    </row>
    <row r="56" ht="15" spans="1:14">
      <c r="A56" s="4"/>
      <c r="B56" s="4"/>
      <c r="C56" s="4"/>
      <c r="D56" s="4"/>
      <c r="E56" s="4"/>
      <c r="F56" s="4"/>
      <c r="G56" s="4"/>
      <c r="H56" s="4"/>
      <c r="I56" s="4"/>
      <c r="J56" s="4"/>
      <c r="K56" s="4"/>
      <c r="L56" s="4"/>
      <c r="M56" s="4"/>
      <c r="N56" s="4"/>
    </row>
    <row r="57" ht="15" spans="1:14">
      <c r="A57" s="4"/>
      <c r="B57" s="4"/>
      <c r="C57" s="4"/>
      <c r="D57" s="4"/>
      <c r="E57" s="4"/>
      <c r="F57" s="4"/>
      <c r="G57" s="4"/>
      <c r="H57" s="4"/>
      <c r="I57" s="4"/>
      <c r="J57" s="4"/>
      <c r="K57" s="4"/>
      <c r="L57" s="4"/>
      <c r="M57" s="4"/>
      <c r="N57" s="4"/>
    </row>
    <row r="58" ht="15" spans="1:14">
      <c r="A58" s="4"/>
      <c r="B58" s="4"/>
      <c r="C58" s="4"/>
      <c r="D58" s="4"/>
      <c r="E58" s="4"/>
      <c r="F58" s="4"/>
      <c r="G58" s="4"/>
      <c r="H58" s="4"/>
      <c r="I58" s="4"/>
      <c r="J58" s="4"/>
      <c r="K58" s="4"/>
      <c r="L58" s="4"/>
      <c r="M58" s="4"/>
      <c r="N58" s="4"/>
    </row>
    <row r="59" ht="15" spans="1:14">
      <c r="A59" s="4"/>
      <c r="B59" s="4"/>
      <c r="C59" s="4"/>
      <c r="D59" s="4"/>
      <c r="E59" s="4"/>
      <c r="F59" s="4"/>
      <c r="G59" s="4"/>
      <c r="H59" s="4"/>
      <c r="I59" s="4"/>
      <c r="J59" s="4"/>
      <c r="K59" s="4"/>
      <c r="L59" s="4"/>
      <c r="M59" s="4"/>
      <c r="N59" s="4"/>
    </row>
    <row r="60" ht="15" spans="1:14">
      <c r="A60" s="4"/>
      <c r="B60" s="4"/>
      <c r="C60" s="4"/>
      <c r="D60" s="4"/>
      <c r="E60" s="4"/>
      <c r="F60" s="4"/>
      <c r="G60" s="4"/>
      <c r="H60" s="4"/>
      <c r="I60" s="4"/>
      <c r="J60" s="4"/>
      <c r="K60" s="4"/>
      <c r="L60" s="4"/>
      <c r="M60" s="4"/>
      <c r="N60" s="4"/>
    </row>
  </sheetData>
  <sheetProtection formatCells="0" formatColumns="0" formatRows="0" insertRows="0" insertColumns="0" insertHyperlinks="0" deleteColumns="0" deleteRows="0" sort="0" autoFilter="0" pivotTables="0"/>
  <mergeCells count="2">
    <mergeCell ref="A1:N1"/>
    <mergeCell ref="A2:N2"/>
  </mergeCells>
  <pageMargins left="0.7" right="0.7" top="0.75" bottom="0.75" header="0.3" footer="0.3"/>
  <headerFooter/>
  <drawing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8 " 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s P r o p s > < w o B o o k P r o p s > < b o o k S e t t i n g s   f i l e I d = " 5 3 9 9 4 6 3 0 5 0 3 2 " 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L i s t   s h e e t S t i d = " 3 " / > < p i x e l a t o r L i s t   s h e e t S t i d = " 4 " / > < p i x e l a t o r L i s t   s h e e t S t i d = " 5 " / > < p i x e l a t o r L i s t   s h e e t S t i d = " 6 " / > < p i x e l a t o r L i s t   s h e e t S t i d = " 7 " / > < p i x e l a t o r L i s t   s h e e t S t i d = " 8 " / > < p i x e l a t o r L i s t   s h e e t S t i d = " 9 " / > < p i x e l a t o r L i s t   s h e e t S t i d = " 1 0 " / > < / 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WWO_wpscloud_20260627120303-b172d4396d</Application>
  <HeadingPairs>
    <vt:vector size="2" baseType="variant">
      <vt:variant>
        <vt:lpstr>工作表</vt:lpstr>
      </vt:variant>
      <vt:variant>
        <vt:i4>9</vt:i4>
      </vt:variant>
    </vt:vector>
  </HeadingPairs>
  <TitlesOfParts>
    <vt:vector size="9" baseType="lpstr">
      <vt:lpstr>数据看板</vt:lpstr>
      <vt:lpstr>成果数据录入</vt:lpstr>
      <vt:lpstr>基础字典</vt:lpstr>
      <vt:lpstr>统计分析</vt:lpstr>
      <vt:lpstr>使用说明</vt:lpstr>
      <vt:lpstr>看板-A类竞赛</vt:lpstr>
      <vt:lpstr>看板-非A类竞赛</vt:lpstr>
      <vt:lpstr>看板-大创项目</vt:lpstr>
      <vt:lpstr>看板-创业之星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花开富贵</cp:lastModifiedBy>
  <dcterms:created xsi:type="dcterms:W3CDTF">2026-06-14T09:05:00Z</dcterms:created>
  <dcterms:modified xsi:type="dcterms:W3CDTF">2026-07-08T10:43:52Z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4F647CF7656B43578A21886E5C3E6741_13</vt:lpwstr>
  </property>
  <property fmtid="{D5CDD505-2E9C-101B-9397-08002B2CF9AE}" pid="3" name="KSOProductBuildVer">
    <vt:lpwstr>2052-12.1.0.26895</vt:lpwstr>
  </property>
  <property fmtid="{D5CDD505-2E9C-101B-9397-08002B2CF9AE}" pid="4" name="CalculationRule">
    <vt:i4>0</vt:i4>
  </property>
</Properties>
</file>